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pfgovbr-my.sharepoint.com/personal/gabriel_gor_pf_gov_br/Documents/GTED/PONTA PORÃ/"/>
    </mc:Choice>
  </mc:AlternateContent>
  <xr:revisionPtr revIDLastSave="1" documentId="8_{3B5847FA-DCAF-4B40-B57F-AE431E9D0AD6}" xr6:coauthVersionLast="47" xr6:coauthVersionMax="47" xr10:uidLastSave="{2F2EA5A3-73BA-429D-B49C-830762EE2E3C}"/>
  <bookViews>
    <workbookView minimized="1" xWindow="60" yWindow="2910" windowWidth="19200" windowHeight="10060" tabRatio="581" activeTab="3" xr2:uid="{00000000-000D-0000-FFFF-FFFF00000000}"/>
  </bookViews>
  <sheets>
    <sheet name="Quadro de Áreas" sheetId="16" r:id="rId1"/>
    <sheet name="Memorial de Cálculos" sheetId="11" r:id="rId2"/>
    <sheet name="Planilha Orçamentária" sheetId="4" r:id="rId3"/>
    <sheet name="BDI" sheetId="17" r:id="rId4"/>
    <sheet name="Cronograma físico-financ." sheetId="14" r:id="rId5"/>
  </sheets>
  <definedNames>
    <definedName name="AC" localSheetId="4">'Cronograma físico-financ.'!#REF!</definedName>
    <definedName name="AC" localSheetId="2">'Planilha Orçamentária'!#REF!</definedName>
    <definedName name="AC">#REF!</definedName>
    <definedName name="_xlnm.Print_Area" localSheetId="4">'Cronograma físico-financ.'!$A$1:$Q$27</definedName>
    <definedName name="_xlnm.Print_Area" localSheetId="1">'Memorial de Cálculos'!$A$1:$K$100</definedName>
    <definedName name="_xlnm.Print_Area" localSheetId="2">'Planilha Orçamentária'!$A$1:$F$26</definedName>
    <definedName name="DF" localSheetId="4">'Cronograma físico-financ.'!#REF!</definedName>
    <definedName name="DF" localSheetId="2">'Planilha Orçamentária'!#REF!</definedName>
    <definedName name="DF">#REF!</definedName>
    <definedName name="I" localSheetId="4">'Cronograma físico-financ.'!#REF!</definedName>
    <definedName name="I" localSheetId="2">'Planilha Orçamentária'!#REF!</definedName>
    <definedName name="I">#REF!</definedName>
    <definedName name="LUCRO" localSheetId="4">'Cronograma físico-financ.'!#REF!</definedName>
    <definedName name="LUCRO" localSheetId="2">'Planilha Orçamentária'!#REF!</definedName>
    <definedName name="LUCRO">#REF!</definedName>
    <definedName name="RISCO" localSheetId="4">'Cronograma físico-financ.'!#REF!</definedName>
    <definedName name="RISCO" localSheetId="2">'Planilha Orçamentária'!#REF!</definedName>
    <definedName name="RISCO">#REF!</definedName>
    <definedName name="S" localSheetId="4">'Cronograma físico-financ.'!#REF!</definedName>
    <definedName name="S" localSheetId="2">'Planilha Orçamentária'!#REF!</definedName>
    <definedName name="S">#REF!</definedName>
    <definedName name="SEGURO" localSheetId="4">'Cronograma físico-financ.'!#REF!</definedName>
    <definedName name="SEGURO" localSheetId="2">'Planilha Orçamentária'!#REF!</definedName>
    <definedName name="SEGURO">#REF!</definedName>
    <definedName name="_xlnm.Print_Titles" localSheetId="4">'Cronograma físico-financ.'!$13:$15</definedName>
    <definedName name="_xlnm.Print_Titles" localSheetId="2">'Planilha Orçamentária'!$13:$15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9" i="11" l="1"/>
  <c r="J61" i="11"/>
  <c r="J60" i="11"/>
  <c r="J58" i="11"/>
  <c r="J57" i="11"/>
  <c r="J56" i="11"/>
  <c r="J55" i="11"/>
  <c r="J54" i="11"/>
  <c r="J53" i="11"/>
  <c r="J52" i="11"/>
  <c r="J51" i="11"/>
  <c r="J50" i="11"/>
  <c r="J48" i="11"/>
  <c r="J47" i="11"/>
  <c r="J46" i="11"/>
  <c r="J45" i="11"/>
  <c r="J44" i="11"/>
  <c r="J43" i="11"/>
  <c r="J42" i="11"/>
  <c r="J41" i="11"/>
  <c r="J40" i="11"/>
  <c r="J39" i="11"/>
  <c r="J38" i="11"/>
  <c r="J37" i="11"/>
  <c r="J36" i="11"/>
  <c r="J35" i="11"/>
  <c r="J34" i="11"/>
  <c r="J33" i="11"/>
  <c r="J32" i="11"/>
  <c r="J31" i="11"/>
  <c r="J30" i="11"/>
  <c r="J29" i="11"/>
  <c r="J28" i="11"/>
  <c r="J26" i="11"/>
  <c r="J25" i="11"/>
  <c r="J24" i="11"/>
  <c r="J23" i="11"/>
  <c r="J22" i="11"/>
  <c r="J21" i="11"/>
  <c r="J20" i="11"/>
  <c r="J19" i="11"/>
  <c r="J18" i="11"/>
  <c r="J17" i="11"/>
  <c r="J16" i="11"/>
  <c r="J15" i="11"/>
  <c r="J13" i="11"/>
  <c r="J12" i="11"/>
  <c r="J11" i="11"/>
  <c r="J10" i="11"/>
  <c r="J9" i="11"/>
  <c r="J8" i="11"/>
  <c r="D10" i="16"/>
  <c r="C18" i="16"/>
  <c r="C17" i="16"/>
  <c r="B23" i="14" l="1"/>
  <c r="B22" i="14"/>
  <c r="B21" i="14"/>
  <c r="B20" i="14"/>
  <c r="B19" i="14"/>
  <c r="B18" i="14"/>
  <c r="B17" i="14"/>
  <c r="B16" i="14"/>
  <c r="H15" i="17" l="1"/>
  <c r="H20" i="17" s="1"/>
  <c r="D25" i="4" s="1"/>
  <c r="D26" i="14" l="1"/>
  <c r="D22" i="14"/>
  <c r="D20" i="14"/>
  <c r="D18" i="14"/>
  <c r="D16" i="14"/>
  <c r="E69" i="11" l="1"/>
  <c r="H66" i="11"/>
  <c r="K66" i="11" s="1"/>
  <c r="F64" i="11"/>
  <c r="H64" i="11" s="1"/>
  <c r="K64" i="11" s="1"/>
  <c r="D26" i="16"/>
  <c r="E54" i="11"/>
  <c r="E55" i="11"/>
  <c r="E56" i="11"/>
  <c r="E57" i="11"/>
  <c r="E18" i="11"/>
  <c r="E23" i="11"/>
  <c r="E25" i="11"/>
  <c r="D25" i="16"/>
  <c r="D8" i="16"/>
  <c r="D7" i="16"/>
  <c r="D27" i="16"/>
  <c r="D19" i="16"/>
  <c r="D18" i="16"/>
  <c r="D17" i="16"/>
  <c r="D11" i="16"/>
  <c r="D9" i="16"/>
  <c r="D6" i="16"/>
  <c r="D5" i="16"/>
  <c r="E61" i="11"/>
  <c r="E60" i="11"/>
  <c r="E58" i="11"/>
  <c r="E53" i="11"/>
  <c r="E52" i="11"/>
  <c r="E51" i="11"/>
  <c r="E50" i="11"/>
  <c r="E48" i="11"/>
  <c r="E47" i="11"/>
  <c r="E46" i="11"/>
  <c r="E45" i="11"/>
  <c r="E44" i="11"/>
  <c r="E43" i="11"/>
  <c r="E42" i="11"/>
  <c r="E41" i="11"/>
  <c r="E40" i="11"/>
  <c r="E39" i="11"/>
  <c r="E38" i="11"/>
  <c r="E37" i="11"/>
  <c r="E36" i="11"/>
  <c r="E35" i="11"/>
  <c r="E34" i="11"/>
  <c r="E33" i="11"/>
  <c r="E32" i="11"/>
  <c r="E31" i="11"/>
  <c r="E30" i="11"/>
  <c r="E29" i="11"/>
  <c r="E28" i="11"/>
  <c r="E26" i="11"/>
  <c r="E24" i="11"/>
  <c r="E22" i="11"/>
  <c r="E21" i="11"/>
  <c r="E20" i="11"/>
  <c r="E19" i="11"/>
  <c r="E17" i="11"/>
  <c r="E16" i="11"/>
  <c r="E15" i="11"/>
  <c r="E13" i="11"/>
  <c r="E12" i="11"/>
  <c r="E11" i="11"/>
  <c r="E10" i="11"/>
  <c r="E9" i="11"/>
  <c r="E8" i="11"/>
  <c r="K67" i="11" l="1"/>
  <c r="D12" i="16"/>
  <c r="F69" i="11" s="1"/>
  <c r="D28" i="16"/>
  <c r="H69" i="11" s="1"/>
  <c r="D20" i="16"/>
  <c r="G53" i="11" l="1"/>
  <c r="G33" i="11"/>
  <c r="G41" i="11"/>
  <c r="G16" i="11"/>
  <c r="G28" i="11"/>
  <c r="G39" i="11"/>
  <c r="G13" i="11"/>
  <c r="G55" i="11"/>
  <c r="G52" i="11"/>
  <c r="G34" i="11"/>
  <c r="G42" i="11"/>
  <c r="G17" i="11"/>
  <c r="G15" i="11"/>
  <c r="G23" i="11"/>
  <c r="G51" i="11"/>
  <c r="G35" i="11"/>
  <c r="G43" i="11"/>
  <c r="G19" i="11"/>
  <c r="G9" i="11"/>
  <c r="G45" i="11"/>
  <c r="G56" i="11"/>
  <c r="G50" i="11"/>
  <c r="G36" i="11"/>
  <c r="G44" i="11"/>
  <c r="G20" i="11"/>
  <c r="G10" i="11"/>
  <c r="G37" i="11"/>
  <c r="G29" i="11"/>
  <c r="G21" i="11"/>
  <c r="G24" i="11"/>
  <c r="G57" i="11"/>
  <c r="G25" i="11"/>
  <c r="G61" i="11"/>
  <c r="G30" i="11"/>
  <c r="G38" i="11"/>
  <c r="G46" i="11"/>
  <c r="G22" i="11"/>
  <c r="G12" i="11"/>
  <c r="G60" i="11"/>
  <c r="G47" i="11"/>
  <c r="G69" i="11"/>
  <c r="I69" i="11" s="1"/>
  <c r="K69" i="11" s="1"/>
  <c r="K70" i="11" s="1"/>
  <c r="G54" i="11"/>
  <c r="G18" i="11"/>
  <c r="G58" i="11"/>
  <c r="G32" i="11"/>
  <c r="G40" i="11"/>
  <c r="G48" i="11"/>
  <c r="G26" i="11"/>
  <c r="G8" i="11"/>
  <c r="G11" i="11"/>
  <c r="G31" i="11"/>
  <c r="F61" i="11"/>
  <c r="F46" i="11"/>
  <c r="F31" i="11"/>
  <c r="F13" i="11"/>
  <c r="F23" i="11"/>
  <c r="F51" i="11"/>
  <c r="F32" i="11"/>
  <c r="F40" i="11"/>
  <c r="F48" i="11"/>
  <c r="F24" i="11"/>
  <c r="F8" i="11"/>
  <c r="F52" i="11"/>
  <c r="F33" i="11"/>
  <c r="F41" i="11"/>
  <c r="F28" i="11"/>
  <c r="F26" i="11"/>
  <c r="F53" i="11"/>
  <c r="F34" i="11"/>
  <c r="F42" i="11"/>
  <c r="F16" i="11"/>
  <c r="F15" i="11"/>
  <c r="F54" i="11"/>
  <c r="F56" i="11"/>
  <c r="F18" i="11"/>
  <c r="F58" i="11"/>
  <c r="F35" i="11"/>
  <c r="F43" i="11"/>
  <c r="F17" i="11"/>
  <c r="F9" i="11"/>
  <c r="F19" i="11"/>
  <c r="F45" i="11"/>
  <c r="F21" i="11"/>
  <c r="F60" i="11"/>
  <c r="F22" i="11"/>
  <c r="F36" i="11"/>
  <c r="F10" i="11"/>
  <c r="F25" i="11"/>
  <c r="F37" i="11"/>
  <c r="F20" i="11"/>
  <c r="F38" i="11"/>
  <c r="F55" i="11"/>
  <c r="F47" i="11"/>
  <c r="F50" i="11"/>
  <c r="F44" i="11"/>
  <c r="F29" i="11"/>
  <c r="F11" i="11"/>
  <c r="F30" i="11"/>
  <c r="F12" i="11"/>
  <c r="F57" i="11"/>
  <c r="F39" i="11"/>
  <c r="H50" i="11"/>
  <c r="H41" i="11"/>
  <c r="H33" i="11"/>
  <c r="H22" i="11"/>
  <c r="H25" i="11"/>
  <c r="H40" i="11"/>
  <c r="H61" i="11"/>
  <c r="H47" i="11"/>
  <c r="H39" i="11"/>
  <c r="H31" i="11"/>
  <c r="H20" i="11"/>
  <c r="H12" i="11"/>
  <c r="H55" i="11"/>
  <c r="H57" i="11"/>
  <c r="H60" i="11"/>
  <c r="H46" i="11"/>
  <c r="H38" i="11"/>
  <c r="H30" i="11"/>
  <c r="H19" i="11"/>
  <c r="H13" i="11"/>
  <c r="H23" i="11"/>
  <c r="H58" i="11"/>
  <c r="H45" i="11"/>
  <c r="H37" i="11"/>
  <c r="H29" i="11"/>
  <c r="H17" i="11"/>
  <c r="H8" i="11"/>
  <c r="H53" i="11"/>
  <c r="H44" i="11"/>
  <c r="H36" i="11"/>
  <c r="H28" i="11"/>
  <c r="H16" i="11"/>
  <c r="H52" i="11"/>
  <c r="H35" i="11"/>
  <c r="H54" i="11"/>
  <c r="H34" i="11"/>
  <c r="H48" i="11"/>
  <c r="H32" i="11"/>
  <c r="H26" i="11"/>
  <c r="H56" i="11"/>
  <c r="H18" i="11"/>
  <c r="H51" i="11"/>
  <c r="H24" i="11"/>
  <c r="H10" i="11"/>
  <c r="H11" i="11"/>
  <c r="H43" i="11"/>
  <c r="H15" i="11"/>
  <c r="H42" i="11"/>
  <c r="H9" i="11"/>
  <c r="H21" i="11"/>
  <c r="I57" i="11" l="1"/>
  <c r="K57" i="11" s="1"/>
  <c r="I55" i="11"/>
  <c r="K55" i="11" s="1"/>
  <c r="I18" i="11"/>
  <c r="K18" i="11" s="1"/>
  <c r="I56" i="11"/>
  <c r="K56" i="11" s="1"/>
  <c r="I54" i="11"/>
  <c r="K54" i="11" s="1"/>
  <c r="I25" i="11"/>
  <c r="K25" i="11" s="1"/>
  <c r="I23" i="11"/>
  <c r="K23" i="11" s="1"/>
  <c r="I46" i="11" l="1"/>
  <c r="I8" i="11"/>
  <c r="I15" i="11"/>
  <c r="K15" i="11" l="1"/>
  <c r="K8" i="11"/>
  <c r="I38" i="11" l="1"/>
  <c r="K38" i="11" s="1"/>
  <c r="I16" i="11"/>
  <c r="K16" i="11" s="1"/>
  <c r="I9" i="11"/>
  <c r="K9" i="11" s="1"/>
  <c r="I36" i="11"/>
  <c r="K36" i="11" s="1"/>
  <c r="I35" i="11"/>
  <c r="K35" i="11" s="1"/>
  <c r="I30" i="11"/>
  <c r="K30" i="11" s="1"/>
  <c r="I20" i="11"/>
  <c r="I11" i="11"/>
  <c r="K11" i="11" s="1"/>
  <c r="I12" i="11"/>
  <c r="K12" i="11" s="1"/>
  <c r="I10" i="11"/>
  <c r="K10" i="11" s="1"/>
  <c r="K46" i="11"/>
  <c r="I42" i="11"/>
  <c r="K42" i="11" s="1"/>
  <c r="I40" i="11"/>
  <c r="K40" i="11" s="1"/>
  <c r="I34" i="11"/>
  <c r="K34" i="11" s="1"/>
  <c r="K20" i="11" l="1"/>
  <c r="I52" i="11"/>
  <c r="K52" i="11" s="1"/>
  <c r="I43" i="11"/>
  <c r="K43" i="11" s="1"/>
  <c r="I13" i="11"/>
  <c r="K13" i="11" s="1"/>
  <c r="I17" i="11"/>
  <c r="K17" i="11" s="1"/>
  <c r="I32" i="11"/>
  <c r="I48" i="11"/>
  <c r="K48" i="11" s="1"/>
  <c r="I28" i="11"/>
  <c r="K28" i="11" s="1"/>
  <c r="I44" i="11"/>
  <c r="K44" i="11" s="1"/>
  <c r="I53" i="11"/>
  <c r="K53" i="11" s="1"/>
  <c r="I41" i="11"/>
  <c r="K41" i="11" s="1"/>
  <c r="I21" i="11"/>
  <c r="K21" i="11" s="1"/>
  <c r="I33" i="11"/>
  <c r="K33" i="11" s="1"/>
  <c r="I50" i="11"/>
  <c r="K50" i="11" s="1"/>
  <c r="I45" i="11"/>
  <c r="K45" i="11" s="1"/>
  <c r="I60" i="11"/>
  <c r="K60" i="11" s="1"/>
  <c r="I61" i="11"/>
  <c r="K61" i="11" s="1"/>
  <c r="I24" i="11"/>
  <c r="K24" i="11" s="1"/>
  <c r="I51" i="11"/>
  <c r="K51" i="11" s="1"/>
  <c r="I19" i="11"/>
  <c r="K19" i="11" s="1"/>
  <c r="I58" i="11"/>
  <c r="K58" i="11" s="1"/>
  <c r="I29" i="11"/>
  <c r="K29" i="11" s="1"/>
  <c r="I37" i="11"/>
  <c r="K37" i="11" s="1"/>
  <c r="I31" i="11"/>
  <c r="K31" i="11" s="1"/>
  <c r="I47" i="11"/>
  <c r="K47" i="11" s="1"/>
  <c r="I26" i="11"/>
  <c r="K26" i="11" s="1"/>
  <c r="I39" i="11"/>
  <c r="K39" i="11" s="1"/>
  <c r="I22" i="11"/>
  <c r="K22" i="11" s="1"/>
  <c r="K32" i="11" l="1"/>
  <c r="K49" i="11" s="1"/>
  <c r="K27" i="11"/>
  <c r="K59" i="11" l="1"/>
  <c r="K14" i="11" l="1"/>
  <c r="K62" i="11" l="1"/>
  <c r="K71" i="11" s="1"/>
  <c r="E18" i="4" l="1"/>
  <c r="E20" i="4"/>
  <c r="E22" i="4"/>
  <c r="E16" i="4"/>
  <c r="F22" i="4" l="1"/>
  <c r="E22" i="14"/>
  <c r="F22" i="14" s="1"/>
  <c r="Q22" i="14" s="1"/>
  <c r="Q25" i="14" s="1"/>
  <c r="F18" i="4"/>
  <c r="E18" i="14"/>
  <c r="F18" i="14" s="1"/>
  <c r="J18" i="14" s="1"/>
  <c r="J25" i="14" s="1"/>
  <c r="F16" i="4"/>
  <c r="E16" i="14"/>
  <c r="F16" i="14" s="1"/>
  <c r="F20" i="4"/>
  <c r="E20" i="14"/>
  <c r="F20" i="14" s="1"/>
  <c r="M20" i="14" s="1"/>
  <c r="M25" i="14" s="1"/>
  <c r="H16" i="14" l="1"/>
  <c r="H25" i="14" s="1"/>
  <c r="H26" i="14" s="1"/>
  <c r="H27" i="14" s="1"/>
  <c r="F25" i="14"/>
  <c r="F26" i="14" s="1"/>
  <c r="F27" i="14" s="1"/>
  <c r="F24" i="4"/>
  <c r="F25" i="4" s="1"/>
  <c r="F26" i="4" s="1"/>
  <c r="M26" i="14"/>
  <c r="M27" i="14" s="1"/>
  <c r="Q26" i="14"/>
  <c r="Q27" i="14" s="1"/>
  <c r="J26" i="14"/>
  <c r="J27" i="14" s="1"/>
</calcChain>
</file>

<file path=xl/sharedStrings.xml><?xml version="1.0" encoding="utf-8"?>
<sst xmlns="http://schemas.openxmlformats.org/spreadsheetml/2006/main" count="269" uniqueCount="213">
  <si>
    <t>ITEM</t>
  </si>
  <si>
    <t>PIS</t>
  </si>
  <si>
    <t>COFINS</t>
  </si>
  <si>
    <t>SERVIÇO PÚBLICO FEDERAL</t>
  </si>
  <si>
    <t>MJSP - POLÍCIA FEDERAL</t>
  </si>
  <si>
    <t>DISCRIMINAÇÃO DOS SERVIÇOS</t>
  </si>
  <si>
    <t>1</t>
  </si>
  <si>
    <t>Anteprojeto de arquitetura</t>
  </si>
  <si>
    <t>cj</t>
  </si>
  <si>
    <t>PLANILHA ORÇAMENTÁRIA</t>
  </si>
  <si>
    <t>ANEXO III</t>
  </si>
  <si>
    <t>PROPRIETÁRIO: POLÍCIA FEDERAL</t>
  </si>
  <si>
    <t>UND</t>
  </si>
  <si>
    <t>2</t>
  </si>
  <si>
    <t>%</t>
  </si>
  <si>
    <t>Total sem BDI (R$)</t>
  </si>
  <si>
    <t>BDI</t>
  </si>
  <si>
    <t>Total Geral com BDI (R$)</t>
  </si>
  <si>
    <t>Arquitetura</t>
  </si>
  <si>
    <t>Projeto de SPDA</t>
  </si>
  <si>
    <t>IR</t>
  </si>
  <si>
    <t>PRAZO POR ETAPA</t>
  </si>
  <si>
    <t>CRONOGRAMA FÍSICO-FINANCEIRO</t>
  </si>
  <si>
    <t>Especialidade</t>
  </si>
  <si>
    <t>Projeto / Serviço Técnico</t>
  </si>
  <si>
    <t>VR</t>
  </si>
  <si>
    <t>Total Arquitetura</t>
  </si>
  <si>
    <t>Civil</t>
  </si>
  <si>
    <t>Anteprojeto Estrutural e Fundações em Concreto Armado</t>
  </si>
  <si>
    <t>Total Civil</t>
  </si>
  <si>
    <t>Elétrica</t>
  </si>
  <si>
    <t>Anteprojeto de Entrada de Energia</t>
  </si>
  <si>
    <t>Anteprojeto de Instalação Elétrica: luminotécnico, comum, estabilizada e emergência</t>
  </si>
  <si>
    <t>Anteprojeto de Instalação Elétrica – Usina de Descentralização de Energia Fotovoltaica</t>
  </si>
  <si>
    <t>Anteprojeto de Cabeamento Estruturado (voz e dados)</t>
  </si>
  <si>
    <t>Anteprojeto de Segurança – Alarme contra Roubo e Intrusão, CFTV e Controle Acesso</t>
  </si>
  <si>
    <t>Total Elétrica</t>
  </si>
  <si>
    <t>Mecânica</t>
  </si>
  <si>
    <t>Anteprojeto de Ar condicionado – Expansão Indireta</t>
  </si>
  <si>
    <t>Total Mecânica</t>
  </si>
  <si>
    <t>Total Orçamento</t>
  </si>
  <si>
    <t>somatório das áreas projetadas de pavimento diferenciado (m²)</t>
  </si>
  <si>
    <t>Estudo Preliminar</t>
  </si>
  <si>
    <t>Projeto de Arquitetura - Executivo</t>
  </si>
  <si>
    <t>Projeto de Arquitetura - Ambiência</t>
  </si>
  <si>
    <t>Total Geral</t>
  </si>
  <si>
    <t>Anteprojeto de Hidrossanitário e de Águas Pluviais</t>
  </si>
  <si>
    <t>Projeto de Aproveitamento de Águas Pluviais</t>
  </si>
  <si>
    <t>Projeto de Fundações</t>
  </si>
  <si>
    <t>Projeto Estrutural em Concreto Armado</t>
  </si>
  <si>
    <t>Projeto de Impermeabilização</t>
  </si>
  <si>
    <t>Projeto de Sinalização</t>
  </si>
  <si>
    <t>Projeto Hidrossanitário e de Águas Pluviais</t>
  </si>
  <si>
    <t>onde:</t>
  </si>
  <si>
    <r>
      <t>ΣA</t>
    </r>
    <r>
      <rPr>
        <b/>
        <vertAlign val="subscript"/>
        <sz val="12"/>
        <color theme="1"/>
        <rFont val="Times New Roman"/>
        <family val="1"/>
      </rPr>
      <t>pd</t>
    </r>
  </si>
  <si>
    <r>
      <t>ΣA</t>
    </r>
    <r>
      <rPr>
        <b/>
        <vertAlign val="subscript"/>
        <sz val="12"/>
        <color theme="1"/>
        <rFont val="Times New Roman"/>
        <family val="1"/>
      </rPr>
      <t>pt</t>
    </r>
  </si>
  <si>
    <r>
      <t>ΣA</t>
    </r>
    <r>
      <rPr>
        <b/>
        <vertAlign val="subscript"/>
        <sz val="12"/>
        <color theme="1"/>
        <rFont val="Times New Roman"/>
        <family val="1"/>
      </rPr>
      <t>ge</t>
    </r>
  </si>
  <si>
    <r>
      <t>A</t>
    </r>
    <r>
      <rPr>
        <b/>
        <vertAlign val="subscript"/>
        <sz val="12"/>
        <color theme="1"/>
        <rFont val="Times New Roman"/>
        <family val="1"/>
      </rPr>
      <t>e</t>
    </r>
  </si>
  <si>
    <r>
      <t xml:space="preserve">Projeto de Arquitetura - </t>
    </r>
    <r>
      <rPr>
        <i/>
        <sz val="12"/>
        <color theme="1"/>
        <rFont val="Times New Roman"/>
        <family val="1"/>
      </rPr>
      <t>layout</t>
    </r>
  </si>
  <si>
    <r>
      <t xml:space="preserve">Anteprojeto Anti-incêndio incluso </t>
    </r>
    <r>
      <rPr>
        <i/>
        <sz val="12"/>
        <color theme="1"/>
        <rFont val="Times New Roman"/>
        <family val="1"/>
      </rPr>
      <t>Sprinklers</t>
    </r>
  </si>
  <si>
    <r>
      <t xml:space="preserve">Projeto Anti-incêndio incluso </t>
    </r>
    <r>
      <rPr>
        <i/>
        <sz val="12"/>
        <color theme="1"/>
        <rFont val="Times New Roman"/>
        <family val="1"/>
      </rPr>
      <t>Sprinklers</t>
    </r>
  </si>
  <si>
    <t>VR =</t>
  </si>
  <si>
    <t>Valor da Remuneração para o projeto ou serviço técnico em Reais (R$)</t>
  </si>
  <si>
    <t>IR =</t>
  </si>
  <si>
    <r>
      <t>A</t>
    </r>
    <r>
      <rPr>
        <vertAlign val="subscript"/>
        <sz val="12"/>
        <color theme="1"/>
        <rFont val="Times New Roman"/>
        <family val="1"/>
      </rPr>
      <t>e</t>
    </r>
    <r>
      <rPr>
        <sz val="12"/>
        <color theme="1"/>
        <rFont val="Times New Roman"/>
        <family val="1"/>
      </rPr>
      <t xml:space="preserve"> =</t>
    </r>
  </si>
  <si>
    <t>área equivalente de remuneração para a edificação, definida do seguinte modo:</t>
  </si>
  <si>
    <t>Índice de Remuneração de projetos ou serviços técnicos, definido pela Caixa Econômica Federal (CEF)</t>
  </si>
  <si>
    <t>valor unitário da hora-técnica em Reais (R$), definido pela CEF</t>
  </si>
  <si>
    <t>Sendo:</t>
  </si>
  <si>
    <t>a =</t>
  </si>
  <si>
    <t>b =</t>
  </si>
  <si>
    <t>c =</t>
  </si>
  <si>
    <r>
      <t>Σ A</t>
    </r>
    <r>
      <rPr>
        <vertAlign val="subscript"/>
        <sz val="12"/>
        <color theme="1"/>
        <rFont val="Times New Roman"/>
        <family val="1"/>
      </rPr>
      <t>pd</t>
    </r>
    <r>
      <rPr>
        <sz val="12"/>
        <color theme="1"/>
        <rFont val="Times New Roman"/>
        <family val="1"/>
      </rPr>
      <t xml:space="preserve"> =</t>
    </r>
  </si>
  <si>
    <r>
      <t>Σ A</t>
    </r>
    <r>
      <rPr>
        <vertAlign val="subscript"/>
        <sz val="12"/>
        <color theme="1"/>
        <rFont val="Times New Roman"/>
        <family val="1"/>
      </rPr>
      <t>pt</t>
    </r>
    <r>
      <rPr>
        <sz val="12"/>
        <color theme="1"/>
        <rFont val="Times New Roman"/>
        <family val="1"/>
      </rPr>
      <t xml:space="preserve"> =</t>
    </r>
  </si>
  <si>
    <r>
      <t>Σ A</t>
    </r>
    <r>
      <rPr>
        <vertAlign val="subscript"/>
        <sz val="12"/>
        <color theme="1"/>
        <rFont val="Times New Roman"/>
        <family val="1"/>
      </rPr>
      <t>ge</t>
    </r>
    <r>
      <rPr>
        <sz val="12"/>
        <color theme="1"/>
        <rFont val="Times New Roman"/>
        <family val="1"/>
      </rPr>
      <t xml:space="preserve"> =</t>
    </r>
  </si>
  <si>
    <t>somatório das áreas projetadas de pavimento tipo (m²)</t>
  </si>
  <si>
    <t>Projeto de Sonorização de Ambiente</t>
  </si>
  <si>
    <t>Projeto de Entrada de Energia</t>
  </si>
  <si>
    <t>Projeto Luminotécnico</t>
  </si>
  <si>
    <t>Projeto de Elétrica de Energia de Rede Comum</t>
  </si>
  <si>
    <t>Projeto de Instalação Elétrica - Usina de Descentralização de Energia Fotovoltaica</t>
  </si>
  <si>
    <t xml:space="preserve">Projeto de Cabeamento Estruturado - Rede Lógica </t>
  </si>
  <si>
    <t>Projeto de Segurança – Alarmes</t>
  </si>
  <si>
    <t>Projeto de Segurança – Controle de acesso</t>
  </si>
  <si>
    <t>Projeto de Entrada de Telecomunicações</t>
  </si>
  <si>
    <t>Projeto de Automação e Inteligência Predial</t>
  </si>
  <si>
    <t>Projeto de Automação – Subsistema ar condicionado</t>
  </si>
  <si>
    <t>Projeto de Automação – Subsistema energia elétrica</t>
  </si>
  <si>
    <t>Projeto de Elétrica de Energia Estabilizada</t>
  </si>
  <si>
    <t>Anteprojeto de Ar condicionado – Expansão Direta</t>
  </si>
  <si>
    <t>Geral</t>
  </si>
  <si>
    <t>Projeto de Ventilação – sem rede de dutos e acessórios</t>
  </si>
  <si>
    <t>Projeto de Ventilação – com rede de dutos e acessórios</t>
  </si>
  <si>
    <t>Orçamento Detalhado por Itens</t>
  </si>
  <si>
    <t>Coordenação e compatibilização de Projetos</t>
  </si>
  <si>
    <r>
      <t xml:space="preserve">Projeto de Central de Água Gelada com uso de </t>
    </r>
    <r>
      <rPr>
        <i/>
        <sz val="12"/>
        <color theme="1"/>
        <rFont val="Times New Roman"/>
        <family val="1"/>
      </rPr>
      <t>Chillers</t>
    </r>
  </si>
  <si>
    <t>m²</t>
  </si>
  <si>
    <t>Sondagem a percussão com ensaio de SPT</t>
  </si>
  <si>
    <t>Levantamento Topográfico, Planialtimétrico e Cadastral</t>
  </si>
  <si>
    <t>HT</t>
  </si>
  <si>
    <t>HT =</t>
  </si>
  <si>
    <t>Projeto de Segurança – CFTV</t>
  </si>
  <si>
    <r>
      <t xml:space="preserve">somatório das áreas projetadas de garagem/estacionamento (m²).
</t>
    </r>
    <r>
      <rPr>
        <sz val="8"/>
        <color theme="1"/>
        <rFont val="Times New Roman"/>
        <family val="1"/>
      </rPr>
      <t>(Somente para o Projeto de Arquitetura, Projeto Estrutural e Fundações, Projetos Elétricos, Projeto Hidrossanitário, Projeto Anti-incêndio, Orçamento Detalhado por Itens, Cronograma e Coordenação Técnica)</t>
    </r>
  </si>
  <si>
    <t>% Adotado</t>
  </si>
  <si>
    <t>IR Adotado</t>
  </si>
  <si>
    <t>Unidades</t>
  </si>
  <si>
    <t>Quant.</t>
  </si>
  <si>
    <t>Área (m²)</t>
  </si>
  <si>
    <t>Unitária</t>
  </si>
  <si>
    <t>Total</t>
  </si>
  <si>
    <t>CÁLCULO CONTRATAÇÃO DE PROJETOS EXECUTIVOS</t>
  </si>
  <si>
    <t>SOMATÓRIO DAS ÁREAS PROJETADAS DE PAVIMENTO DIFERENCIADO</t>
  </si>
  <si>
    <t>SOMATÓRIO DAS ÁREAS PROJETADAS DE PAVIMENTO TIPO</t>
  </si>
  <si>
    <t>Subsolo</t>
  </si>
  <si>
    <t>Guarita</t>
  </si>
  <si>
    <t xml:space="preserve">Auditório </t>
  </si>
  <si>
    <t>SOMATÓRIO DAS ÁREAS PROJETADAS DE GARAGEM/ESTACIONAMENTO</t>
  </si>
  <si>
    <t>Urbanização do Terreno</t>
  </si>
  <si>
    <t>Σapd</t>
  </si>
  <si>
    <t>Σapt</t>
  </si>
  <si>
    <t>Σage</t>
  </si>
  <si>
    <t>SINAPI</t>
  </si>
  <si>
    <t>Projeto Estrutural para Muro de Arrimo</t>
  </si>
  <si>
    <t>Projeto Estrutural em Aço ou Madeira</t>
  </si>
  <si>
    <t>Anteprojeto Estrutural e Fundações em Aço ou Madeira</t>
  </si>
  <si>
    <t>Projeto de Instalação Elétrica - Rede Ininterrupta GMG</t>
  </si>
  <si>
    <t>Projeto com Condicionador de Janela</t>
  </si>
  <si>
    <t>Projeto com Mini-split – unitário de até 5 TR</t>
  </si>
  <si>
    <t>Projeto com Self-contained – condensação a ar integrado ou Roof-tops</t>
  </si>
  <si>
    <t xml:space="preserve">Projeto com Self-contained com condensador remoto, Split/Splitão – acima de 5 TR; Projeto com tecnologia VRF ou VRV para expansão direta </t>
  </si>
  <si>
    <t>unid</t>
  </si>
  <si>
    <t>m</t>
  </si>
  <si>
    <t>Profund.</t>
  </si>
  <si>
    <t>Valor Unit.</t>
  </si>
  <si>
    <t>Valor Total</t>
  </si>
  <si>
    <t>(SON-SPT-010 - SETOP)</t>
  </si>
  <si>
    <t>(020043 - SBC)</t>
  </si>
  <si>
    <t>Sondagem e Topografia</t>
  </si>
  <si>
    <t>Projeto de Demolição</t>
  </si>
  <si>
    <t>ETAPA 01</t>
  </si>
  <si>
    <t>ETAPA 02</t>
  </si>
  <si>
    <t>ETAPA 03</t>
  </si>
  <si>
    <t>ETAPA 04</t>
  </si>
  <si>
    <t>3</t>
  </si>
  <si>
    <t>4</t>
  </si>
  <si>
    <t>QTDE (% DO PREÇO GLOBAL)</t>
  </si>
  <si>
    <t>ISS</t>
  </si>
  <si>
    <r>
      <t xml:space="preserve">      </t>
    </r>
    <r>
      <rPr>
        <b/>
        <sz val="8"/>
        <rFont val="Arial"/>
        <family val="2"/>
      </rPr>
      <t>BDI</t>
    </r>
    <r>
      <rPr>
        <sz val="8"/>
        <rFont val="Arial"/>
        <family val="2"/>
      </rPr>
      <t xml:space="preserve"> = </t>
    </r>
    <r>
      <rPr>
        <u/>
        <sz val="8"/>
        <rFont val="Arial"/>
        <family val="2"/>
      </rPr>
      <t>(1+(</t>
    </r>
    <r>
      <rPr>
        <b/>
        <u/>
        <sz val="8"/>
        <rFont val="Arial"/>
        <family val="2"/>
      </rPr>
      <t>AC</t>
    </r>
    <r>
      <rPr>
        <u/>
        <sz val="8"/>
        <rFont val="Arial"/>
        <family val="2"/>
      </rPr>
      <t>+</t>
    </r>
    <r>
      <rPr>
        <b/>
        <u/>
        <sz val="8"/>
        <rFont val="Arial"/>
        <family val="2"/>
      </rPr>
      <t>R</t>
    </r>
    <r>
      <rPr>
        <u/>
        <sz val="8"/>
        <rFont val="Arial"/>
        <family val="2"/>
      </rPr>
      <t>+</t>
    </r>
    <r>
      <rPr>
        <b/>
        <u/>
        <sz val="8"/>
        <rFont val="Arial"/>
        <family val="2"/>
      </rPr>
      <t>S</t>
    </r>
    <r>
      <rPr>
        <u/>
        <sz val="8"/>
        <rFont val="Arial"/>
        <family val="2"/>
      </rPr>
      <t>+</t>
    </r>
    <r>
      <rPr>
        <b/>
        <u/>
        <sz val="8"/>
        <rFont val="Arial"/>
        <family val="2"/>
      </rPr>
      <t>G</t>
    </r>
    <r>
      <rPr>
        <u/>
        <sz val="8"/>
        <rFont val="Arial"/>
        <family val="2"/>
      </rPr>
      <t>))(1+</t>
    </r>
    <r>
      <rPr>
        <b/>
        <u/>
        <sz val="8"/>
        <rFont val="Arial"/>
        <family val="2"/>
      </rPr>
      <t>DF</t>
    </r>
    <r>
      <rPr>
        <u/>
        <sz val="8"/>
        <rFont val="Arial"/>
        <family val="2"/>
      </rPr>
      <t>)(1+</t>
    </r>
    <r>
      <rPr>
        <b/>
        <u/>
        <sz val="8"/>
        <rFont val="Arial"/>
        <family val="2"/>
      </rPr>
      <t>L</t>
    </r>
    <r>
      <rPr>
        <u/>
        <sz val="8"/>
        <rFont val="Arial"/>
        <family val="2"/>
      </rPr>
      <t xml:space="preserve">)  </t>
    </r>
    <r>
      <rPr>
        <sz val="8"/>
        <rFont val="Arial"/>
        <family val="2"/>
      </rPr>
      <t xml:space="preserve"> - 1, onde:</t>
    </r>
  </si>
  <si>
    <r>
      <rPr>
        <b/>
        <sz val="8"/>
        <rFont val="Arial"/>
        <family val="2"/>
      </rPr>
      <t>AC</t>
    </r>
    <r>
      <rPr>
        <sz val="8"/>
        <rFont val="Arial"/>
        <family val="2"/>
      </rPr>
      <t xml:space="preserve"> = Taxa representativa das despesas de rateio da Administração Central</t>
    </r>
  </si>
  <si>
    <r>
      <rPr>
        <b/>
        <sz val="8"/>
        <rFont val="Arial"/>
        <family val="2"/>
      </rPr>
      <t>R</t>
    </r>
    <r>
      <rPr>
        <sz val="8"/>
        <rFont val="Arial"/>
        <family val="2"/>
      </rPr>
      <t xml:space="preserve"> = Taxa representativa de Riscos</t>
    </r>
  </si>
  <si>
    <r>
      <rPr>
        <b/>
        <sz val="8"/>
        <rFont val="Arial"/>
        <family val="2"/>
      </rPr>
      <t>S</t>
    </r>
    <r>
      <rPr>
        <sz val="8"/>
        <rFont val="Arial"/>
        <family val="2"/>
      </rPr>
      <t xml:space="preserve"> = Taxa representativa de Seguros</t>
    </r>
  </si>
  <si>
    <r>
      <rPr>
        <b/>
        <sz val="8"/>
        <rFont val="Arial"/>
        <family val="2"/>
      </rPr>
      <t>G</t>
    </r>
    <r>
      <rPr>
        <sz val="8"/>
        <rFont val="Arial"/>
        <family val="2"/>
      </rPr>
      <t xml:space="preserve"> = Taxa representativa de Garantias</t>
    </r>
  </si>
  <si>
    <r>
      <rPr>
        <b/>
        <sz val="8"/>
        <rFont val="Arial"/>
        <family val="2"/>
      </rPr>
      <t>DF</t>
    </r>
    <r>
      <rPr>
        <sz val="8"/>
        <rFont val="Arial"/>
        <family val="2"/>
      </rPr>
      <t xml:space="preserve"> = Taxa representativa de Despesas Financeiras</t>
    </r>
  </si>
  <si>
    <r>
      <rPr>
        <b/>
        <sz val="8"/>
        <rFont val="Arial"/>
        <family val="2"/>
      </rPr>
      <t>L</t>
    </r>
    <r>
      <rPr>
        <sz val="8"/>
        <rFont val="Arial"/>
        <family val="2"/>
      </rPr>
      <t xml:space="preserve"> = Taxa representativa do Lucro/Remuneração</t>
    </r>
  </si>
  <si>
    <t>(*1) CPRB (Contribuição Previdenciária sobre a Receita Bruta): Alíquota definida pela lei 12.844/2013</t>
  </si>
  <si>
    <t>(*2) Fonte: Acórdão Nº 2622/2013 - TCU - Plenário</t>
  </si>
  <si>
    <t>GTED/SELOG/SR/PF/BH</t>
  </si>
  <si>
    <t>PREÇO GLOBAL.
(R$)</t>
  </si>
  <si>
    <t>PREÇO GLOBAL
(R$)</t>
  </si>
  <si>
    <t>PREÇO DA ETAPA
(R$)</t>
  </si>
  <si>
    <t>PLANILHA DE COMPOSIÇÃO DE BDI</t>
  </si>
  <si>
    <r>
      <t xml:space="preserve">Desonerado:
</t>
    </r>
    <r>
      <rPr>
        <b/>
        <sz val="11"/>
        <color theme="1"/>
        <rFont val="Calibri"/>
        <family val="2"/>
        <scheme val="minor"/>
      </rPr>
      <t>NÃO</t>
    </r>
  </si>
  <si>
    <t>Composição do BDI sugerida</t>
  </si>
  <si>
    <t>Intervalos admissíveis</t>
  </si>
  <si>
    <t>Composição de BDI Adotada</t>
  </si>
  <si>
    <t>Observações:</t>
  </si>
  <si>
    <t>1º Quartil</t>
  </si>
  <si>
    <t>Médio</t>
  </si>
  <si>
    <t>3º Quartil</t>
  </si>
  <si>
    <t>Garantia e Seguro (GS)</t>
  </si>
  <si>
    <t>Risco (R)</t>
  </si>
  <si>
    <t>Despesas financeiras (Df)</t>
  </si>
  <si>
    <t>Administração Central (Ac)</t>
  </si>
  <si>
    <t>Lucro (L)</t>
  </si>
  <si>
    <t>Impostos( I)</t>
  </si>
  <si>
    <t>Impostos (I)</t>
  </si>
  <si>
    <t>6.1</t>
  </si>
  <si>
    <t>0,65% (regime cumulativo) ou
máx 1,65% (não cumulativo) *</t>
  </si>
  <si>
    <t>6.2</t>
  </si>
  <si>
    <t>3% (regime cumulativo) ou
máx 7,6% (regime não cumulativo)*</t>
  </si>
  <si>
    <t>6.3</t>
  </si>
  <si>
    <t>2% a 5% **</t>
  </si>
  <si>
    <t>6.4</t>
  </si>
  <si>
    <t>CPRB - Lei 12.546/11</t>
  </si>
  <si>
    <t xml:space="preserve"> 
4,5% (mão de obra desonerada)</t>
  </si>
  <si>
    <r>
      <rPr>
        <b/>
        <sz val="11"/>
        <color theme="1"/>
        <rFont val="Calibri"/>
        <family val="2"/>
      </rPr>
      <t>OBSERVAÇÕES:</t>
    </r>
    <r>
      <rPr>
        <sz val="11"/>
        <color theme="1"/>
        <rFont val="Calibri"/>
        <family val="2"/>
      </rPr>
      <t xml:space="preserve">
•</t>
    </r>
    <r>
      <rPr>
        <sz val="8.8000000000000007"/>
        <color theme="1"/>
        <rFont val="Calibri"/>
        <family val="2"/>
      </rPr>
      <t xml:space="preserve"> </t>
    </r>
    <r>
      <rPr>
        <sz val="11"/>
        <color theme="1"/>
        <rFont val="Calibri"/>
        <family val="2"/>
        <scheme val="minor"/>
      </rPr>
      <t>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r>
  </si>
  <si>
    <r>
      <rPr>
        <b/>
        <sz val="8"/>
        <rFont val="Arial"/>
        <family val="2"/>
      </rPr>
      <t>I</t>
    </r>
    <r>
      <rPr>
        <sz val="8"/>
        <rFont val="Arial"/>
        <family val="2"/>
      </rPr>
      <t xml:space="preserve"> = Taxa representativa da Incidência de Tributos</t>
    </r>
  </si>
  <si>
    <r>
      <t>(1-</t>
    </r>
    <r>
      <rPr>
        <b/>
        <sz val="8"/>
        <rFont val="Arial"/>
        <family val="2"/>
      </rPr>
      <t>I</t>
    </r>
    <r>
      <rPr>
        <sz val="8"/>
        <rFont val="Arial"/>
        <family val="2"/>
      </rPr>
      <t>)</t>
    </r>
  </si>
  <si>
    <r>
      <rPr>
        <b/>
        <sz val="11"/>
        <color theme="1"/>
        <rFont val="Calibri"/>
        <family val="2"/>
        <scheme val="minor"/>
      </rPr>
      <t xml:space="preserve">1 - Fórmula adotada: </t>
    </r>
    <r>
      <rPr>
        <sz val="11"/>
        <color theme="1"/>
        <rFont val="Calibri"/>
        <family val="2"/>
        <scheme val="minor"/>
      </rPr>
      <t xml:space="preserve">
BDI=((1+AC+R+GS)x(1+Df)x(1+L))/(1-I)-1
</t>
    </r>
    <r>
      <rPr>
        <b/>
        <sz val="11"/>
        <color theme="1"/>
        <rFont val="Calibri"/>
        <family val="2"/>
        <scheme val="minor"/>
      </rPr>
      <t>2 - Limites Acórdão TCU:</t>
    </r>
    <r>
      <rPr>
        <sz val="11"/>
        <color theme="1"/>
        <rFont val="Calibri"/>
        <family val="2"/>
        <scheme val="minor"/>
      </rPr>
      <t xml:space="preserve">
20,34% a 25,00%
3 - Composição do BDI, intervalos admissíveis e fórmula de cálculo nos termos do Acórdão 2622/2013 do TCU. Foi considerado, por similaridade, o item construção de edifícios.
</t>
    </r>
    <r>
      <rPr>
        <b/>
        <sz val="11"/>
        <color theme="1"/>
        <rFont val="Calibri"/>
        <family val="2"/>
        <scheme val="minor"/>
      </rPr>
      <t>4 - Tributos adotados:</t>
    </r>
    <r>
      <rPr>
        <sz val="11"/>
        <color theme="1"/>
        <rFont val="Calibri"/>
        <family val="2"/>
        <scheme val="minor"/>
      </rPr>
      <t xml:space="preserve">
PIS+COFINS+ISS</t>
    </r>
  </si>
  <si>
    <t>PLANILHA DE COMPOSIÇÃO DE PREÇO</t>
  </si>
  <si>
    <t>Canil</t>
  </si>
  <si>
    <t>Térreo</t>
  </si>
  <si>
    <t>Pavimento 1</t>
  </si>
  <si>
    <t>Pavimento 2</t>
  </si>
  <si>
    <t>Oficina</t>
  </si>
  <si>
    <t>Desenhista</t>
  </si>
  <si>
    <t>GRUPO TÉCNICO DE EDIFICAÇÕES - GRED/SR/PF/RR</t>
  </si>
  <si>
    <t>Contratação de empresa especializada em Engenharia e Arquitetura para elaboração de projetos executivos da sede da SR/PF/RR</t>
  </si>
  <si>
    <t>LOCAL: BOA VISTA/RR</t>
  </si>
  <si>
    <t>DATA: NOVEMBRO/2020</t>
  </si>
  <si>
    <t>SEMANAS</t>
  </si>
  <si>
    <t>(Modelagem da Arquitetura e Relatório de Premissas das demais especialidades e Engenherias)</t>
  </si>
  <si>
    <t>(Finalização da Modelagem de Arquitetura​; Modelagem da Estrutura​; Modelagem do Projeto de Incêndios​; Modelagem das instalações com pontos e dimensionamentos​)</t>
  </si>
  <si>
    <t>(Modelagem Geral de todas as Especialidades, com sua finalização)</t>
  </si>
  <si>
    <t>(Maquete Eletrônica Virtual, Detalhamentos dos Projetos​; Compilação de arquivos em BIM contendo todas as famílias e modelos.​)</t>
  </si>
  <si>
    <t>ANEXO IV</t>
  </si>
  <si>
    <t>ANEXO VI</t>
  </si>
  <si>
    <r>
      <t xml:space="preserve">Proponente:
</t>
    </r>
    <r>
      <rPr>
        <b/>
        <sz val="11"/>
        <color theme="1"/>
        <rFont val="Calibri"/>
        <family val="2"/>
        <scheme val="minor"/>
      </rPr>
      <t>SUPERINTENDÊNCIA DE POLÍCIA FEDERAL EM MATO GROSSO DO SUL</t>
    </r>
  </si>
  <si>
    <t xml:space="preserve">ANEXO IV - PLANILHA DE COMPOSIÇÃO DE BDI </t>
  </si>
  <si>
    <r>
      <t xml:space="preserve">Tipo de Obra/Serviço:
</t>
    </r>
    <r>
      <rPr>
        <b/>
        <sz val="11"/>
        <color theme="1"/>
        <rFont val="Calibri"/>
        <family val="2"/>
        <scheme val="minor"/>
      </rPr>
      <t>Execução de alambrado, aquisição de guarita container em terreno a ser utilizado como pátio provisório de apreensão de veículos.</t>
    </r>
  </si>
  <si>
    <t>Ponta Porã/MS.</t>
  </si>
  <si>
    <t>DPF/PPA/MS</t>
  </si>
  <si>
    <r>
      <rPr>
        <b/>
        <sz val="11"/>
        <color theme="1"/>
        <rFont val="Calibri"/>
        <family val="2"/>
        <scheme val="minor"/>
      </rPr>
      <t xml:space="preserve">ISS Ponta Porã: </t>
    </r>
    <r>
      <rPr>
        <sz val="11"/>
        <color theme="1"/>
        <rFont val="Calibri"/>
        <family val="2"/>
        <scheme val="minor"/>
      </rPr>
      <t>5% (30% do valor do orçamento corresponde a mão de obra)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</si>
</sst>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_-* #,##0.000_-;\-* #,##0.000_-;_-* &quot;-&quot;??_-;_-@_-"/>
    <numFmt numFmtId="167" formatCode="0.0"/>
    <numFmt numFmtId="168" formatCode="_(* #,##0.00000_);_(* \(#,##0.00000\);_(* &quot;-&quot;??_);_(@_)"/>
  </numFmts>
  <fonts count="25" x14ac:knownFonts="1">
    <font>
      <sz val="11"/>
      <color theme="1"/>
      <name val="Calibri"/>
      <family val="2"/>
      <scheme val="minor"/>
    </font>
    <font>
      <sz val="10"/>
      <name val="Arial"/>
      <family val="2"/>
    </font>
    <font>
      <sz val="12"/>
      <color theme="1"/>
      <name val="Times New Roman"/>
      <family val="1"/>
    </font>
    <font>
      <b/>
      <sz val="12"/>
      <name val="Times New Roman"/>
      <family val="1"/>
    </font>
    <font>
      <sz val="12"/>
      <name val="Times New Roman"/>
      <family val="1"/>
    </font>
    <font>
      <sz val="8"/>
      <name val="Calibri"/>
      <family val="2"/>
      <scheme val="minor"/>
    </font>
    <font>
      <sz val="11"/>
      <color theme="1"/>
      <name val="Calibri"/>
      <family val="2"/>
      <scheme val="minor"/>
    </font>
    <font>
      <b/>
      <sz val="12"/>
      <color theme="1"/>
      <name val="Times New Roman"/>
      <family val="1"/>
    </font>
    <font>
      <b/>
      <vertAlign val="subscript"/>
      <sz val="12"/>
      <color theme="1"/>
      <name val="Times New Roman"/>
      <family val="1"/>
    </font>
    <font>
      <i/>
      <sz val="12"/>
      <color theme="1"/>
      <name val="Times New Roman"/>
      <family val="1"/>
    </font>
    <font>
      <vertAlign val="subscript"/>
      <sz val="12"/>
      <color theme="1"/>
      <name val="Times New Roman"/>
      <family val="1"/>
    </font>
    <font>
      <sz val="8"/>
      <color theme="1"/>
      <name val="Times New Roman"/>
      <family val="1"/>
    </font>
    <font>
      <b/>
      <sz val="10"/>
      <color theme="1"/>
      <name val="Calibri"/>
      <family val="2"/>
      <scheme val="minor"/>
    </font>
    <font>
      <sz val="10"/>
      <color theme="1"/>
      <name val="Calibri"/>
      <family val="2"/>
      <scheme val="minor"/>
    </font>
    <font>
      <sz val="10"/>
      <name val="Calibri"/>
      <family val="2"/>
      <scheme val="minor"/>
    </font>
    <font>
      <sz val="8"/>
      <name val="Arial"/>
      <family val="2"/>
    </font>
    <font>
      <b/>
      <sz val="8"/>
      <name val="Arial"/>
      <family val="2"/>
    </font>
    <font>
      <u/>
      <sz val="8"/>
      <name val="Arial"/>
      <family val="2"/>
    </font>
    <font>
      <b/>
      <u/>
      <sz val="8"/>
      <name val="Arial"/>
      <family val="2"/>
    </font>
    <font>
      <b/>
      <sz val="11"/>
      <color theme="1"/>
      <name val="Calibri"/>
      <family val="2"/>
      <scheme val="minor"/>
    </font>
    <font>
      <b/>
      <sz val="22"/>
      <color theme="1"/>
      <name val="Calibri"/>
      <family val="2"/>
      <scheme val="minor"/>
    </font>
    <font>
      <b/>
      <sz val="16"/>
      <color theme="1"/>
      <name val="Calibri"/>
      <family val="2"/>
      <scheme val="minor"/>
    </font>
    <font>
      <b/>
      <sz val="11"/>
      <color theme="1"/>
      <name val="Calibri"/>
      <family val="2"/>
    </font>
    <font>
      <sz val="11"/>
      <color theme="1"/>
      <name val="Calibri"/>
      <family val="2"/>
    </font>
    <font>
      <sz val="8.8000000000000007"/>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hair">
        <color indexed="64"/>
      </top>
      <bottom style="hair">
        <color indexed="64"/>
      </bottom>
      <diagonal/>
    </border>
    <border>
      <left style="dashed">
        <color indexed="64"/>
      </left>
      <right style="dashed">
        <color indexed="64"/>
      </right>
      <top style="dashed">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1" fillId="0" borderId="0"/>
    <xf numFmtId="43"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1" fillId="0" borderId="0"/>
  </cellStyleXfs>
  <cellXfs count="256">
    <xf numFmtId="0" fontId="0" fillId="0" borderId="0" xfId="0"/>
    <xf numFmtId="0" fontId="4" fillId="0" borderId="1" xfId="0" applyFont="1" applyBorder="1" applyAlignment="1">
      <alignment vertical="center" wrapText="1"/>
    </xf>
    <xf numFmtId="0" fontId="2" fillId="2" borderId="0" xfId="0" applyFont="1" applyFill="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vertical="center" wrapText="1"/>
    </xf>
    <xf numFmtId="4" fontId="4" fillId="4" borderId="1" xfId="2" applyNumberFormat="1" applyFont="1" applyFill="1" applyBorder="1" applyAlignment="1">
      <alignment horizontal="right" vertical="center" wrapText="1"/>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right" vertical="center" wrapText="1"/>
    </xf>
    <xf numFmtId="4" fontId="3" fillId="4" borderId="1" xfId="2" applyNumberFormat="1" applyFont="1" applyFill="1" applyBorder="1" applyAlignment="1">
      <alignment horizontal="right" vertical="center" wrapText="1"/>
    </xf>
    <xf numFmtId="10" fontId="4" fillId="0" borderId="1" xfId="4" applyNumberFormat="1" applyFont="1" applyBorder="1" applyAlignment="1">
      <alignment vertical="center" wrapText="1"/>
    </xf>
    <xf numFmtId="0" fontId="4" fillId="5" borderId="1" xfId="0" applyFont="1" applyFill="1" applyBorder="1" applyAlignment="1">
      <alignment horizontal="center" vertical="center" wrapText="1"/>
    </xf>
    <xf numFmtId="0" fontId="3" fillId="5" borderId="1" xfId="0" applyFont="1" applyFill="1" applyBorder="1" applyAlignment="1">
      <alignment horizontal="right" vertical="center" wrapText="1"/>
    </xf>
    <xf numFmtId="10" fontId="4" fillId="5" borderId="1" xfId="4" applyNumberFormat="1" applyFont="1" applyFill="1" applyBorder="1" applyAlignment="1">
      <alignment vertical="center" wrapText="1"/>
    </xf>
    <xf numFmtId="4" fontId="4" fillId="5" borderId="1" xfId="2" applyNumberFormat="1" applyFont="1" applyFill="1" applyBorder="1" applyAlignment="1">
      <alignment horizontal="right" vertical="center" wrapText="1"/>
    </xf>
    <xf numFmtId="4" fontId="3" fillId="5" borderId="1" xfId="2"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4" fillId="5" borderId="4" xfId="0" applyFont="1" applyFill="1" applyBorder="1" applyAlignment="1">
      <alignment horizontal="center" vertical="center" wrapText="1"/>
    </xf>
    <xf numFmtId="0" fontId="3" fillId="5" borderId="4" xfId="0" applyFont="1" applyFill="1" applyBorder="1" applyAlignment="1">
      <alignment horizontal="right" vertical="center" wrapText="1"/>
    </xf>
    <xf numFmtId="10" fontId="4" fillId="5" borderId="4" xfId="4" applyNumberFormat="1" applyFont="1" applyFill="1" applyBorder="1" applyAlignment="1">
      <alignment vertical="center" wrapText="1"/>
    </xf>
    <xf numFmtId="4" fontId="4" fillId="5" borderId="4" xfId="2" applyNumberFormat="1" applyFont="1" applyFill="1" applyBorder="1" applyAlignment="1">
      <alignment horizontal="right" vertical="center" wrapText="1"/>
    </xf>
    <xf numFmtId="4" fontId="3" fillId="5" borderId="4" xfId="2" applyNumberFormat="1" applyFont="1" applyFill="1" applyBorder="1" applyAlignment="1">
      <alignment horizontal="right" vertical="center" wrapText="1"/>
    </xf>
    <xf numFmtId="4" fontId="4" fillId="2" borderId="1" xfId="2" applyNumberFormat="1" applyFont="1" applyFill="1" applyBorder="1" applyAlignment="1">
      <alignment horizontal="right" vertical="center" wrapText="1"/>
    </xf>
    <xf numFmtId="0" fontId="2" fillId="2" borderId="0" xfId="0" applyFont="1" applyFill="1"/>
    <xf numFmtId="0" fontId="7" fillId="2" borderId="1" xfId="0" applyFont="1" applyFill="1" applyBorder="1" applyAlignment="1">
      <alignment horizontal="center"/>
    </xf>
    <xf numFmtId="43" fontId="7" fillId="2" borderId="1" xfId="2" applyFont="1" applyFill="1" applyBorder="1" applyAlignment="1">
      <alignment horizontal="center" vertical="center"/>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xf>
    <xf numFmtId="44" fontId="7" fillId="0" borderId="1" xfId="0" applyNumberFormat="1" applyFont="1" applyBorder="1" applyAlignment="1">
      <alignment horizontal="center" vertical="center"/>
    </xf>
    <xf numFmtId="166" fontId="2" fillId="2" borderId="1" xfId="2" applyNumberFormat="1" applyFont="1" applyFill="1" applyBorder="1" applyAlignment="1">
      <alignment vertical="center"/>
    </xf>
    <xf numFmtId="43" fontId="2" fillId="2" borderId="1" xfId="2" applyFont="1" applyFill="1" applyBorder="1" applyAlignment="1">
      <alignment vertical="center"/>
    </xf>
    <xf numFmtId="164" fontId="2" fillId="2" borderId="1" xfId="3" applyFont="1" applyFill="1" applyBorder="1" applyAlignment="1">
      <alignment vertical="center"/>
    </xf>
    <xf numFmtId="44" fontId="2" fillId="2" borderId="1" xfId="0" applyNumberFormat="1" applyFont="1" applyFill="1" applyBorder="1" applyAlignment="1">
      <alignment vertical="center"/>
    </xf>
    <xf numFmtId="0" fontId="2" fillId="2" borderId="7" xfId="0" applyFont="1" applyFill="1" applyBorder="1"/>
    <xf numFmtId="0" fontId="7" fillId="2" borderId="14" xfId="0" applyFont="1" applyFill="1" applyBorder="1" applyAlignment="1">
      <alignment vertical="center"/>
    </xf>
    <xf numFmtId="0" fontId="7" fillId="2" borderId="14" xfId="0" applyFont="1" applyFill="1" applyBorder="1" applyAlignment="1">
      <alignment horizontal="right" vertical="center"/>
    </xf>
    <xf numFmtId="44" fontId="7" fillId="2" borderId="1" xfId="0" applyNumberFormat="1" applyFont="1" applyFill="1" applyBorder="1" applyAlignment="1">
      <alignment horizontal="center" vertical="center"/>
    </xf>
    <xf numFmtId="0" fontId="2" fillId="2" borderId="12" xfId="0" applyFont="1" applyFill="1" applyBorder="1" applyAlignment="1">
      <alignment wrapText="1"/>
    </xf>
    <xf numFmtId="166" fontId="2" fillId="2" borderId="7" xfId="2" applyNumberFormat="1" applyFont="1" applyFill="1" applyBorder="1" applyAlignment="1">
      <alignment horizontal="center" vertical="center"/>
    </xf>
    <xf numFmtId="43" fontId="2" fillId="2" borderId="7" xfId="2" applyFont="1" applyFill="1" applyBorder="1" applyAlignment="1">
      <alignment vertical="center"/>
    </xf>
    <xf numFmtId="164" fontId="2" fillId="2" borderId="7" xfId="3" applyFont="1" applyFill="1" applyBorder="1" applyAlignment="1">
      <alignment horizontal="center" vertical="center"/>
    </xf>
    <xf numFmtId="166" fontId="2" fillId="2" borderId="1" xfId="2" applyNumberFormat="1" applyFont="1" applyFill="1" applyBorder="1" applyAlignment="1">
      <alignment horizontal="center" vertical="center"/>
    </xf>
    <xf numFmtId="166" fontId="2" fillId="2" borderId="6" xfId="2" applyNumberFormat="1" applyFont="1" applyFill="1" applyBorder="1" applyAlignment="1">
      <alignment horizontal="center" vertical="center"/>
    </xf>
    <xf numFmtId="43" fontId="2" fillId="2" borderId="6" xfId="2" applyFont="1" applyFill="1" applyBorder="1" applyAlignment="1">
      <alignment vertical="center"/>
    </xf>
    <xf numFmtId="0" fontId="7" fillId="2" borderId="3" xfId="0" applyFont="1" applyFill="1" applyBorder="1" applyAlignment="1">
      <alignment horizontal="right" vertical="center"/>
    </xf>
    <xf numFmtId="0" fontId="2" fillId="2" borderId="3" xfId="0" applyFont="1" applyFill="1" applyBorder="1" applyAlignment="1">
      <alignment wrapText="1"/>
    </xf>
    <xf numFmtId="43" fontId="2" fillId="2" borderId="14" xfId="2" applyFont="1" applyFill="1" applyBorder="1" applyAlignment="1">
      <alignment horizontal="center" vertical="center"/>
    </xf>
    <xf numFmtId="0" fontId="2" fillId="2" borderId="1" xfId="0" applyFont="1" applyFill="1" applyBorder="1"/>
    <xf numFmtId="44" fontId="2" fillId="2" borderId="0" xfId="0" applyNumberFormat="1" applyFont="1" applyFill="1"/>
    <xf numFmtId="0" fontId="2" fillId="2" borderId="0" xfId="0" applyFont="1" applyFill="1" applyAlignment="1">
      <alignment vertical="center"/>
    </xf>
    <xf numFmtId="43" fontId="2" fillId="2" borderId="0" xfId="2" applyFont="1" applyFill="1" applyAlignment="1">
      <alignment horizontal="center" vertical="center"/>
    </xf>
    <xf numFmtId="164" fontId="2" fillId="2" borderId="0" xfId="3" applyFont="1" applyFill="1" applyAlignment="1">
      <alignment horizontal="center" vertical="center"/>
    </xf>
    <xf numFmtId="44" fontId="2" fillId="2" borderId="0" xfId="0" applyNumberFormat="1"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right" vertical="top"/>
    </xf>
    <xf numFmtId="0" fontId="2" fillId="2" borderId="0" xfId="0" applyFont="1" applyFill="1" applyAlignment="1">
      <alignment vertical="top" wrapText="1"/>
    </xf>
    <xf numFmtId="0" fontId="2" fillId="2" borderId="0" xfId="0" applyFont="1" applyFill="1" applyAlignment="1">
      <alignment horizontal="left" vertical="center" wrapText="1"/>
    </xf>
    <xf numFmtId="0" fontId="7" fillId="2" borderId="0" xfId="0" applyFont="1" applyFill="1" applyAlignment="1">
      <alignment horizontal="right" vertical="center"/>
    </xf>
    <xf numFmtId="43" fontId="2" fillId="2" borderId="0" xfId="2" applyFont="1" applyFill="1"/>
    <xf numFmtId="0" fontId="4" fillId="2" borderId="1" xfId="0" applyFont="1" applyFill="1" applyBorder="1" applyAlignment="1">
      <alignment horizontal="center" vertical="center" wrapText="1"/>
    </xf>
    <xf numFmtId="43" fontId="2" fillId="2" borderId="0" xfId="2" applyFont="1" applyFill="1" applyAlignment="1">
      <alignment horizontal="left" vertical="center" wrapText="1"/>
    </xf>
    <xf numFmtId="164" fontId="2" fillId="2" borderId="0" xfId="0" applyNumberFormat="1" applyFont="1" applyFill="1"/>
    <xf numFmtId="1" fontId="3" fillId="0" borderId="1" xfId="3" applyNumberFormat="1" applyFont="1" applyBorder="1" applyAlignment="1">
      <alignment horizontal="center" vertical="center" wrapText="1"/>
    </xf>
    <xf numFmtId="43" fontId="2" fillId="2" borderId="0" xfId="2" applyFont="1" applyFill="1" applyAlignment="1">
      <alignment vertical="center" wrapText="1"/>
    </xf>
    <xf numFmtId="43" fontId="2" fillId="2" borderId="0" xfId="2" applyFont="1" applyFill="1" applyAlignment="1">
      <alignment horizontal="center" vertical="center" wrapText="1"/>
    </xf>
    <xf numFmtId="0" fontId="7" fillId="2" borderId="0" xfId="0" applyFont="1" applyFill="1" applyAlignment="1">
      <alignment horizontal="center"/>
    </xf>
    <xf numFmtId="0" fontId="2" fillId="2" borderId="7" xfId="0" applyFont="1" applyFill="1" applyBorder="1" applyAlignment="1">
      <alignment horizontal="center" vertical="center" wrapText="1"/>
    </xf>
    <xf numFmtId="0" fontId="7" fillId="2" borderId="0" xfId="0" applyFont="1" applyFill="1" applyAlignment="1">
      <alignment horizontal="center" vertical="center" wrapText="1"/>
    </xf>
    <xf numFmtId="44" fontId="7" fillId="0" borderId="0" xfId="0" applyNumberFormat="1" applyFont="1" applyAlignment="1">
      <alignment horizontal="center" vertical="center"/>
    </xf>
    <xf numFmtId="44" fontId="2" fillId="2" borderId="0" xfId="0" applyNumberFormat="1" applyFont="1" applyFill="1" applyAlignment="1">
      <alignment vertical="center"/>
    </xf>
    <xf numFmtId="44" fontId="7" fillId="2" borderId="0" xfId="0" applyNumberFormat="1" applyFont="1" applyFill="1" applyAlignment="1">
      <alignment horizontal="center" vertical="center"/>
    </xf>
    <xf numFmtId="166" fontId="4" fillId="2" borderId="1" xfId="2" applyNumberFormat="1" applyFont="1" applyFill="1" applyBorder="1" applyAlignment="1">
      <alignment vertical="center"/>
    </xf>
    <xf numFmtId="43" fontId="7" fillId="2" borderId="1" xfId="2" applyFont="1" applyFill="1" applyBorder="1" applyAlignment="1">
      <alignment horizontal="center" vertical="center" wrapText="1"/>
    </xf>
    <xf numFmtId="10" fontId="4" fillId="2" borderId="1" xfId="2" applyNumberFormat="1" applyFont="1" applyFill="1" applyBorder="1" applyAlignment="1">
      <alignment vertical="center"/>
    </xf>
    <xf numFmtId="0" fontId="7" fillId="2" borderId="1" xfId="0" applyFont="1" applyFill="1" applyBorder="1" applyAlignment="1">
      <alignment horizontal="center" wrapText="1"/>
    </xf>
    <xf numFmtId="0" fontId="2" fillId="0" borderId="3" xfId="0" applyFont="1" applyBorder="1" applyAlignment="1">
      <alignment wrapText="1"/>
    </xf>
    <xf numFmtId="0" fontId="7" fillId="0" borderId="2" xfId="0" applyFont="1" applyBorder="1" applyAlignment="1">
      <alignment vertical="center" wrapText="1"/>
    </xf>
    <xf numFmtId="0" fontId="2" fillId="2" borderId="9" xfId="0" applyFont="1" applyFill="1" applyBorder="1" applyAlignment="1">
      <alignment wrapText="1"/>
    </xf>
    <xf numFmtId="0" fontId="7" fillId="2" borderId="2" xfId="0" applyFont="1" applyFill="1" applyBorder="1" applyAlignment="1">
      <alignment vertical="center" wrapText="1"/>
    </xf>
    <xf numFmtId="0" fontId="7" fillId="2" borderId="14" xfId="0" applyFont="1" applyFill="1" applyBorder="1" applyAlignment="1">
      <alignment vertical="center" wrapText="1"/>
    </xf>
    <xf numFmtId="0" fontId="2" fillId="2" borderId="0" xfId="0" applyFont="1" applyFill="1" applyAlignment="1">
      <alignment wrapText="1"/>
    </xf>
    <xf numFmtId="167" fontId="2" fillId="2" borderId="0" xfId="0" applyNumberFormat="1" applyFont="1" applyFill="1" applyAlignment="1">
      <alignment horizontal="left" vertical="center" wrapText="1"/>
    </xf>
    <xf numFmtId="2" fontId="2" fillId="2" borderId="0" xfId="0" applyNumberFormat="1" applyFont="1" applyFill="1" applyAlignment="1">
      <alignment horizontal="left" vertical="center" wrapText="1"/>
    </xf>
    <xf numFmtId="0" fontId="12" fillId="0" borderId="4" xfId="0" applyFont="1" applyBorder="1" applyAlignment="1">
      <alignment horizontal="center" vertical="center"/>
    </xf>
    <xf numFmtId="0" fontId="12" fillId="0" borderId="18" xfId="0" applyFont="1" applyBorder="1" applyAlignment="1">
      <alignment horizontal="center" vertical="center"/>
    </xf>
    <xf numFmtId="0" fontId="13" fillId="0" borderId="19" xfId="0" applyFont="1" applyBorder="1"/>
    <xf numFmtId="0" fontId="13" fillId="0" borderId="20" xfId="0" applyFont="1" applyBorder="1" applyAlignment="1">
      <alignment horizontal="center"/>
    </xf>
    <xf numFmtId="165" fontId="13" fillId="6" borderId="20" xfId="5" applyFont="1" applyFill="1" applyBorder="1"/>
    <xf numFmtId="165" fontId="13" fillId="0" borderId="21" xfId="5" applyFont="1" applyBorder="1"/>
    <xf numFmtId="0" fontId="13" fillId="0" borderId="22" xfId="0" applyFont="1" applyBorder="1" applyAlignment="1">
      <alignment horizontal="center"/>
    </xf>
    <xf numFmtId="165" fontId="13" fillId="6" borderId="22" xfId="5" applyFont="1" applyFill="1" applyBorder="1"/>
    <xf numFmtId="165" fontId="12" fillId="7" borderId="25" xfId="5" applyFont="1" applyFill="1" applyBorder="1"/>
    <xf numFmtId="0" fontId="13" fillId="0" borderId="0" xfId="0" applyFont="1"/>
    <xf numFmtId="0" fontId="12" fillId="0" borderId="0" xfId="0" applyFont="1" applyAlignment="1">
      <alignment horizontal="center"/>
    </xf>
    <xf numFmtId="0" fontId="12" fillId="0" borderId="0" xfId="0" applyFont="1" applyAlignment="1">
      <alignment horizontal="center" vertical="center"/>
    </xf>
    <xf numFmtId="165" fontId="13" fillId="0" borderId="0" xfId="5" applyFont="1" applyFill="1" applyBorder="1"/>
    <xf numFmtId="0" fontId="14" fillId="0" borderId="0" xfId="6" applyFont="1" applyAlignment="1">
      <alignment vertical="top" wrapText="1"/>
    </xf>
    <xf numFmtId="168" fontId="13" fillId="0" borderId="0" xfId="5" applyNumberFormat="1" applyFont="1" applyFill="1" applyBorder="1"/>
    <xf numFmtId="168" fontId="12" fillId="0" borderId="0" xfId="5" applyNumberFormat="1" applyFont="1" applyFill="1" applyBorder="1"/>
    <xf numFmtId="165" fontId="12" fillId="0" borderId="0" xfId="5" applyFont="1" applyFill="1" applyBorder="1"/>
    <xf numFmtId="0" fontId="12" fillId="0" borderId="0" xfId="0" applyFont="1"/>
    <xf numFmtId="43" fontId="13" fillId="0" borderId="0" xfId="0" applyNumberFormat="1" applyFont="1"/>
    <xf numFmtId="166" fontId="4" fillId="2" borderId="1" xfId="2" applyNumberFormat="1" applyFont="1" applyFill="1" applyBorder="1" applyAlignment="1">
      <alignment horizontal="center" vertical="center"/>
    </xf>
    <xf numFmtId="0" fontId="2" fillId="8" borderId="15" xfId="0" applyFont="1" applyFill="1" applyBorder="1" applyAlignment="1">
      <alignment horizontal="right" vertical="center"/>
    </xf>
    <xf numFmtId="0" fontId="2" fillId="9" borderId="16" xfId="0" applyFont="1" applyFill="1" applyBorder="1" applyAlignment="1">
      <alignment horizontal="right" vertical="center" wrapText="1"/>
    </xf>
    <xf numFmtId="166" fontId="4" fillId="2" borderId="6" xfId="2" applyNumberFormat="1" applyFont="1" applyFill="1" applyBorder="1" applyAlignment="1">
      <alignment horizontal="center" vertical="center"/>
    </xf>
    <xf numFmtId="166" fontId="2" fillId="2" borderId="13" xfId="2" applyNumberFormat="1" applyFont="1" applyFill="1" applyBorder="1" applyAlignment="1">
      <alignment horizontal="center" vertical="center"/>
    </xf>
    <xf numFmtId="164" fontId="2" fillId="2" borderId="1" xfId="3" applyFont="1" applyFill="1" applyBorder="1" applyAlignment="1">
      <alignment horizontal="center" vertical="center"/>
    </xf>
    <xf numFmtId="2" fontId="4" fillId="2" borderId="1" xfId="2" applyNumberFormat="1" applyFont="1" applyFill="1" applyBorder="1" applyAlignment="1">
      <alignment vertical="center"/>
    </xf>
    <xf numFmtId="0" fontId="2" fillId="2" borderId="14"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wrapText="1"/>
    </xf>
    <xf numFmtId="43" fontId="4" fillId="0" borderId="1" xfId="2" applyFont="1" applyBorder="1" applyAlignment="1">
      <alignment horizontal="center" vertical="center" wrapText="1"/>
    </xf>
    <xf numFmtId="10" fontId="4" fillId="0" borderId="1" xfId="0" applyNumberFormat="1" applyFont="1" applyBorder="1" applyAlignment="1">
      <alignment horizontal="center" vertical="center" wrapText="1"/>
    </xf>
    <xf numFmtId="0" fontId="15" fillId="0" borderId="0" xfId="1" applyFont="1"/>
    <xf numFmtId="4" fontId="4" fillId="0" borderId="1" xfId="2" applyNumberFormat="1" applyFont="1" applyFill="1" applyBorder="1" applyAlignment="1">
      <alignment horizontal="right" vertical="center" wrapText="1"/>
    </xf>
    <xf numFmtId="0" fontId="2" fillId="0" borderId="1" xfId="0" applyFont="1" applyBorder="1" applyAlignment="1">
      <alignment horizontal="center" vertical="center" wrapText="1"/>
    </xf>
    <xf numFmtId="10" fontId="4" fillId="2" borderId="1" xfId="0" applyNumberFormat="1" applyFont="1" applyFill="1" applyBorder="1" applyAlignment="1">
      <alignment vertical="center" wrapText="1"/>
    </xf>
    <xf numFmtId="10" fontId="4" fillId="0" borderId="1" xfId="0" applyNumberFormat="1" applyFont="1" applyBorder="1" applyAlignment="1">
      <alignment vertical="center" wrapText="1"/>
    </xf>
    <xf numFmtId="0" fontId="19" fillId="5" borderId="1" xfId="0" applyFont="1" applyFill="1" applyBorder="1" applyAlignment="1">
      <alignment horizontal="center"/>
    </xf>
    <xf numFmtId="0" fontId="0" fillId="0" borderId="35" xfId="0" applyBorder="1" applyAlignment="1">
      <alignment horizontal="center"/>
    </xf>
    <xf numFmtId="10" fontId="0" fillId="0" borderId="1" xfId="0" applyNumberFormat="1" applyBorder="1" applyAlignment="1">
      <alignment horizontal="center"/>
    </xf>
    <xf numFmtId="0" fontId="0" fillId="0" borderId="1" xfId="0" applyBorder="1"/>
    <xf numFmtId="10" fontId="19" fillId="3" borderId="2" xfId="0" applyNumberFormat="1" applyFont="1" applyFill="1" applyBorder="1" applyAlignment="1">
      <alignment horizontal="center"/>
    </xf>
    <xf numFmtId="10" fontId="0" fillId="0" borderId="1" xfId="0" applyNumberFormat="1" applyBorder="1" applyAlignment="1">
      <alignment horizontal="center" wrapText="1"/>
    </xf>
    <xf numFmtId="0" fontId="0" fillId="0" borderId="17" xfId="0" applyBorder="1" applyAlignment="1">
      <alignment horizontal="center"/>
    </xf>
    <xf numFmtId="0" fontId="0" fillId="0" borderId="4" xfId="0" applyBorder="1"/>
    <xf numFmtId="10" fontId="19" fillId="3" borderId="29" xfId="0" applyNumberFormat="1" applyFont="1" applyFill="1" applyBorder="1" applyAlignment="1">
      <alignment horizontal="center"/>
    </xf>
    <xf numFmtId="10" fontId="19" fillId="11" borderId="23" xfId="4" applyNumberFormat="1" applyFont="1" applyFill="1" applyBorder="1"/>
    <xf numFmtId="0" fontId="15" fillId="0" borderId="45" xfId="1" applyFont="1" applyBorder="1"/>
    <xf numFmtId="4" fontId="15" fillId="0" borderId="0" xfId="1" applyNumberFormat="1" applyFont="1"/>
    <xf numFmtId="0" fontId="15" fillId="0" borderId="41" xfId="1" applyFont="1" applyBorder="1"/>
    <xf numFmtId="0" fontId="15" fillId="0" borderId="0" xfId="1" applyFont="1" applyAlignment="1">
      <alignment horizontal="right"/>
    </xf>
    <xf numFmtId="0" fontId="15" fillId="0" borderId="46" xfId="1" applyFont="1" applyBorder="1"/>
    <xf numFmtId="0" fontId="15" fillId="0" borderId="47" xfId="1" applyFont="1" applyBorder="1"/>
    <xf numFmtId="4" fontId="15" fillId="0" borderId="47" xfId="1" applyNumberFormat="1" applyFont="1" applyBorder="1"/>
    <xf numFmtId="0" fontId="15" fillId="0" borderId="48" xfId="1" applyFont="1" applyBorder="1"/>
    <xf numFmtId="0" fontId="2" fillId="8" borderId="55" xfId="0" applyFont="1" applyFill="1" applyBorder="1" applyAlignment="1">
      <alignment horizontal="right" vertical="center"/>
    </xf>
    <xf numFmtId="0" fontId="2" fillId="8" borderId="56" xfId="0" applyFont="1" applyFill="1" applyBorder="1" applyAlignment="1">
      <alignment horizontal="center" vertical="center"/>
    </xf>
    <xf numFmtId="0" fontId="2" fillId="2" borderId="42" xfId="0" applyFont="1" applyFill="1" applyBorder="1" applyAlignment="1">
      <alignment vertical="center" wrapText="1"/>
    </xf>
    <xf numFmtId="0" fontId="2" fillId="2" borderId="43" xfId="0" applyFont="1" applyFill="1" applyBorder="1" applyAlignment="1">
      <alignment vertical="center" wrapText="1"/>
    </xf>
    <xf numFmtId="0" fontId="2" fillId="2" borderId="43" xfId="0" applyFont="1" applyFill="1" applyBorder="1" applyAlignment="1">
      <alignment horizontal="center" vertical="center" wrapText="1"/>
    </xf>
    <xf numFmtId="0" fontId="2" fillId="2" borderId="44" xfId="0" applyFont="1" applyFill="1" applyBorder="1" applyAlignment="1">
      <alignment vertical="center" wrapText="1"/>
    </xf>
    <xf numFmtId="0" fontId="2" fillId="2" borderId="45" xfId="0" applyFont="1" applyFill="1" applyBorder="1" applyAlignment="1">
      <alignment vertical="center" wrapText="1"/>
    </xf>
    <xf numFmtId="0" fontId="2" fillId="2" borderId="41" xfId="0" applyFont="1" applyFill="1" applyBorder="1" applyAlignment="1">
      <alignment vertical="center" wrapText="1"/>
    </xf>
    <xf numFmtId="49" fontId="3" fillId="0" borderId="35" xfId="0" applyNumberFormat="1" applyFont="1" applyBorder="1" applyAlignment="1">
      <alignment horizontal="center" vertical="center" wrapText="1"/>
    </xf>
    <xf numFmtId="1" fontId="3" fillId="0" borderId="36" xfId="3" applyNumberFormat="1" applyFont="1" applyBorder="1" applyAlignment="1">
      <alignment horizontal="center" vertical="center" wrapText="1"/>
    </xf>
    <xf numFmtId="4" fontId="4" fillId="4" borderId="36" xfId="2" applyNumberFormat="1" applyFont="1" applyFill="1" applyBorder="1" applyAlignment="1">
      <alignment horizontal="right" vertical="center" wrapText="1"/>
    </xf>
    <xf numFmtId="4" fontId="4" fillId="0" borderId="36" xfId="2" applyNumberFormat="1" applyFont="1" applyFill="1" applyBorder="1" applyAlignment="1">
      <alignment horizontal="right" vertical="center" wrapText="1"/>
    </xf>
    <xf numFmtId="4" fontId="4" fillId="3" borderId="36" xfId="2" applyNumberFormat="1" applyFont="1" applyFill="1" applyBorder="1" applyAlignment="1">
      <alignment horizontal="right" vertical="center" wrapText="1"/>
    </xf>
    <xf numFmtId="0" fontId="4" fillId="0" borderId="35" xfId="0" applyFont="1" applyBorder="1" applyAlignment="1">
      <alignment horizontal="center" vertical="center" wrapText="1"/>
    </xf>
    <xf numFmtId="4" fontId="3" fillId="4" borderId="36" xfId="2" applyNumberFormat="1" applyFont="1" applyFill="1" applyBorder="1" applyAlignment="1">
      <alignment horizontal="right" vertical="center" wrapText="1"/>
    </xf>
    <xf numFmtId="0" fontId="4" fillId="5" borderId="17" xfId="0" applyFont="1" applyFill="1" applyBorder="1" applyAlignment="1">
      <alignment horizontal="center" vertical="center" wrapText="1"/>
    </xf>
    <xf numFmtId="0" fontId="2" fillId="2" borderId="4" xfId="0" applyFont="1" applyFill="1" applyBorder="1" applyAlignment="1">
      <alignment vertical="center" wrapText="1"/>
    </xf>
    <xf numFmtId="4" fontId="3" fillId="4" borderId="18" xfId="2" applyNumberFormat="1" applyFont="1" applyFill="1" applyBorder="1" applyAlignment="1">
      <alignment horizontal="right" vertical="center" wrapText="1"/>
    </xf>
    <xf numFmtId="0" fontId="12" fillId="7" borderId="23" xfId="0" applyFont="1" applyFill="1" applyBorder="1" applyAlignment="1">
      <alignment horizontal="right"/>
    </xf>
    <xf numFmtId="0" fontId="12" fillId="7" borderId="24" xfId="0" applyFont="1" applyFill="1" applyBorder="1" applyAlignment="1">
      <alignment horizontal="right"/>
    </xf>
    <xf numFmtId="0" fontId="12" fillId="7" borderId="26" xfId="0" applyFont="1" applyFill="1" applyBorder="1" applyAlignment="1">
      <alignment horizontal="right"/>
    </xf>
    <xf numFmtId="0" fontId="12" fillId="0" borderId="23" xfId="0" applyFont="1" applyBorder="1" applyAlignment="1">
      <alignment horizontal="center"/>
    </xf>
    <xf numFmtId="0" fontId="12" fillId="0" borderId="24" xfId="0" applyFont="1" applyBorder="1" applyAlignment="1">
      <alignment horizontal="center"/>
    </xf>
    <xf numFmtId="0" fontId="12" fillId="0" borderId="26" xfId="0" applyFont="1" applyBorder="1" applyAlignment="1">
      <alignment horizontal="center"/>
    </xf>
    <xf numFmtId="0" fontId="12" fillId="0" borderId="27" xfId="0" applyFont="1" applyBorder="1" applyAlignment="1">
      <alignment horizontal="center" vertical="center"/>
    </xf>
    <xf numFmtId="0" fontId="12" fillId="0" borderId="17" xfId="0" applyFont="1" applyBorder="1" applyAlignment="1">
      <alignment horizontal="center" vertical="center"/>
    </xf>
    <xf numFmtId="0" fontId="12" fillId="0" borderId="7"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xf>
    <xf numFmtId="0" fontId="12" fillId="0" borderId="28" xfId="0" applyFont="1" applyBorder="1" applyAlignment="1">
      <alignment horizontal="center"/>
    </xf>
    <xf numFmtId="0" fontId="2" fillId="2" borderId="0" xfId="0" applyFont="1" applyFill="1" applyAlignment="1">
      <alignment horizontal="center" vertical="center" wrapText="1"/>
    </xf>
    <xf numFmtId="0" fontId="2" fillId="2" borderId="6"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7" fillId="2" borderId="0" xfId="0" applyFont="1" applyFill="1" applyAlignment="1">
      <alignment horizont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0" xfId="0" applyFont="1" applyAlignment="1">
      <alignment horizontal="center" vertical="center"/>
    </xf>
    <xf numFmtId="0" fontId="2" fillId="0" borderId="41" xfId="0" applyFont="1" applyBorder="1" applyAlignment="1">
      <alignment horizontal="center" vertical="center"/>
    </xf>
    <xf numFmtId="0" fontId="7" fillId="2" borderId="0" xfId="0" applyFont="1" applyFill="1" applyAlignment="1">
      <alignment horizontal="center" vertical="center" wrapText="1"/>
    </xf>
    <xf numFmtId="2" fontId="3" fillId="0" borderId="1" xfId="0" applyNumberFormat="1" applyFont="1" applyBorder="1" applyAlignment="1">
      <alignment horizontal="left" vertical="center" wrapText="1"/>
    </xf>
    <xf numFmtId="2" fontId="3" fillId="0" borderId="1" xfId="0" applyNumberFormat="1" applyFont="1" applyBorder="1" applyAlignment="1">
      <alignment horizontal="right" vertical="center" wrapText="1"/>
    </xf>
    <xf numFmtId="2" fontId="3" fillId="0" borderId="1" xfId="0" applyNumberFormat="1" applyFont="1" applyBorder="1" applyAlignment="1">
      <alignment horizontal="center" vertical="center" wrapText="1"/>
    </xf>
    <xf numFmtId="2" fontId="3" fillId="0" borderId="1" xfId="3" applyNumberFormat="1" applyFont="1" applyBorder="1" applyAlignment="1">
      <alignment horizontal="center" vertical="center" wrapText="1"/>
    </xf>
    <xf numFmtId="0" fontId="0" fillId="0" borderId="35" xfId="0"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0" fillId="0" borderId="36" xfId="0" applyBorder="1" applyAlignment="1">
      <alignment horizontal="left"/>
    </xf>
    <xf numFmtId="0" fontId="20" fillId="10" borderId="23" xfId="0" applyFont="1" applyFill="1" applyBorder="1" applyAlignment="1">
      <alignment horizontal="center" vertical="center" wrapText="1"/>
    </xf>
    <xf numFmtId="0" fontId="20" fillId="10" borderId="24" xfId="0" applyFont="1" applyFill="1" applyBorder="1" applyAlignment="1">
      <alignment horizontal="center" vertical="center" wrapText="1"/>
    </xf>
    <xf numFmtId="0" fontId="20" fillId="10" borderId="26" xfId="0" applyFont="1" applyFill="1" applyBorder="1" applyAlignment="1">
      <alignment horizontal="center" vertical="center" wrapText="1"/>
    </xf>
    <xf numFmtId="0" fontId="21" fillId="0" borderId="23" xfId="0" applyFont="1" applyBorder="1" applyAlignment="1">
      <alignment horizontal="center"/>
    </xf>
    <xf numFmtId="0" fontId="21" fillId="0" borderId="24" xfId="0" applyFont="1" applyBorder="1" applyAlignment="1">
      <alignment horizontal="center"/>
    </xf>
    <xf numFmtId="0" fontId="21" fillId="0" borderId="26" xfId="0" applyFont="1" applyBorder="1" applyAlignment="1">
      <alignment horizontal="center"/>
    </xf>
    <xf numFmtId="0" fontId="0" fillId="0" borderId="32" xfId="0" applyBorder="1" applyAlignment="1">
      <alignment horizontal="left" wrapText="1"/>
    </xf>
    <xf numFmtId="0" fontId="0" fillId="0" borderId="33" xfId="0" applyBorder="1" applyAlignment="1">
      <alignment horizontal="left" wrapText="1"/>
    </xf>
    <xf numFmtId="0" fontId="0" fillId="0" borderId="34" xfId="0" applyBorder="1" applyAlignment="1">
      <alignment horizontal="left" wrapText="1"/>
    </xf>
    <xf numFmtId="0" fontId="19" fillId="5" borderId="3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5" borderId="39" xfId="0" applyFont="1" applyFill="1" applyBorder="1" applyAlignment="1">
      <alignment horizontal="center" vertical="center"/>
    </xf>
    <xf numFmtId="0" fontId="19" fillId="5" borderId="11" xfId="0" applyFont="1" applyFill="1" applyBorder="1" applyAlignment="1">
      <alignment horizontal="center" vertical="center"/>
    </xf>
    <xf numFmtId="0" fontId="19" fillId="5" borderId="12" xfId="0" applyFont="1" applyFill="1" applyBorder="1" applyAlignment="1">
      <alignment horizontal="center" vertical="center"/>
    </xf>
    <xf numFmtId="0" fontId="19" fillId="5" borderId="2" xfId="0" applyFont="1" applyFill="1" applyBorder="1" applyAlignment="1">
      <alignment horizontal="center"/>
    </xf>
    <xf numFmtId="0" fontId="19" fillId="5" borderId="14" xfId="0" applyFont="1" applyFill="1" applyBorder="1" applyAlignment="1">
      <alignment horizontal="center"/>
    </xf>
    <xf numFmtId="0" fontId="19" fillId="5" borderId="3" xfId="0" applyFont="1" applyFill="1" applyBorder="1" applyAlignment="1">
      <alignment horizontal="center"/>
    </xf>
    <xf numFmtId="0" fontId="19" fillId="5" borderId="5" xfId="0" applyFont="1" applyFill="1" applyBorder="1" applyAlignment="1">
      <alignment horizontal="center" vertical="center"/>
    </xf>
    <xf numFmtId="0" fontId="19" fillId="5" borderId="10" xfId="0" applyFont="1" applyFill="1" applyBorder="1" applyAlignment="1">
      <alignment horizontal="center" vertical="center"/>
    </xf>
    <xf numFmtId="0" fontId="19" fillId="5" borderId="38"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0" xfId="0" applyFont="1" applyFill="1" applyAlignment="1">
      <alignment horizontal="center" vertical="center"/>
    </xf>
    <xf numFmtId="0" fontId="19" fillId="5" borderId="41" xfId="0" applyFont="1" applyFill="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2" xfId="0" applyBorder="1" applyAlignment="1">
      <alignment horizontal="left" vertical="center" wrapText="1"/>
    </xf>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0" borderId="45" xfId="0" applyBorder="1" applyAlignment="1">
      <alignment horizontal="left" vertical="center" wrapText="1"/>
    </xf>
    <xf numFmtId="0" fontId="0" fillId="0" borderId="0" xfId="0" applyAlignment="1">
      <alignment horizontal="left" vertical="center" wrapText="1"/>
    </xf>
    <xf numFmtId="0" fontId="0" fillId="0" borderId="41"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10" fontId="0" fillId="0" borderId="2" xfId="0" applyNumberFormat="1" applyBorder="1" applyAlignment="1">
      <alignment horizontal="center"/>
    </xf>
    <xf numFmtId="10" fontId="0" fillId="0" borderId="14" xfId="0" applyNumberFormat="1" applyBorder="1" applyAlignment="1">
      <alignment horizontal="center"/>
    </xf>
    <xf numFmtId="10" fontId="0" fillId="0" borderId="3" xfId="0" applyNumberFormat="1" applyBorder="1" applyAlignment="1">
      <alignment horizontal="center"/>
    </xf>
    <xf numFmtId="10" fontId="0" fillId="0" borderId="2" xfId="0" applyNumberFormat="1" applyBorder="1" applyAlignment="1">
      <alignment horizontal="center"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49" xfId="0" applyBorder="1" applyAlignment="1">
      <alignment horizontal="left"/>
    </xf>
    <xf numFmtId="0" fontId="0" fillId="0" borderId="50" xfId="0" applyBorder="1" applyAlignment="1">
      <alignment horizontal="left"/>
    </xf>
    <xf numFmtId="0" fontId="0" fillId="0" borderId="51" xfId="0" applyBorder="1" applyAlignment="1">
      <alignment horizontal="left"/>
    </xf>
    <xf numFmtId="0" fontId="15" fillId="0" borderId="45" xfId="1" applyFont="1" applyBorder="1" applyAlignment="1">
      <alignment horizontal="center"/>
    </xf>
    <xf numFmtId="0" fontId="15" fillId="0" borderId="0" xfId="1" applyFont="1" applyAlignment="1">
      <alignment horizontal="center"/>
    </xf>
    <xf numFmtId="0" fontId="0" fillId="0" borderId="29" xfId="0" applyBorder="1" applyAlignment="1">
      <alignment horizontal="left"/>
    </xf>
    <xf numFmtId="0" fontId="0" fillId="0" borderId="31" xfId="0" applyBorder="1" applyAlignment="1">
      <alignment horizontal="left"/>
    </xf>
    <xf numFmtId="10" fontId="0" fillId="0" borderId="29" xfId="0" applyNumberFormat="1" applyBorder="1" applyAlignment="1">
      <alignment horizontal="center" wrapText="1"/>
    </xf>
    <xf numFmtId="10" fontId="0" fillId="0" borderId="30" xfId="0" applyNumberFormat="1" applyBorder="1" applyAlignment="1">
      <alignment horizontal="center"/>
    </xf>
    <xf numFmtId="10" fontId="0" fillId="0" borderId="31" xfId="0" applyNumberFormat="1" applyBorder="1" applyAlignment="1">
      <alignment horizontal="center"/>
    </xf>
    <xf numFmtId="0" fontId="19" fillId="0" borderId="23" xfId="0" applyFont="1" applyBorder="1" applyAlignment="1">
      <alignment horizontal="right"/>
    </xf>
    <xf numFmtId="0" fontId="19" fillId="0" borderId="24" xfId="0" applyFont="1" applyBorder="1" applyAlignment="1">
      <alignment horizontal="right"/>
    </xf>
    <xf numFmtId="2" fontId="3" fillId="0" borderId="36" xfId="3" applyNumberFormat="1" applyFont="1" applyBorder="1" applyAlignment="1">
      <alignment horizontal="center" vertical="center" wrapText="1"/>
    </xf>
    <xf numFmtId="0" fontId="2" fillId="2" borderId="45" xfId="0" applyFont="1" applyFill="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35" xfId="0" applyNumberFormat="1" applyFont="1" applyBorder="1" applyAlignment="1">
      <alignment horizontal="left" vertical="center" wrapText="1"/>
    </xf>
    <xf numFmtId="0" fontId="7" fillId="2" borderId="45"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2" fillId="2" borderId="41" xfId="0" applyFont="1" applyFill="1" applyBorder="1" applyAlignment="1">
      <alignment horizontal="center" vertical="center" wrapText="1"/>
    </xf>
    <xf numFmtId="4" fontId="4" fillId="3" borderId="1" xfId="2" applyNumberFormat="1" applyFont="1" applyFill="1" applyBorder="1" applyAlignment="1">
      <alignment horizontal="center" vertical="center" wrapText="1"/>
    </xf>
    <xf numFmtId="4" fontId="3" fillId="4" borderId="1" xfId="2" applyNumberFormat="1" applyFont="1" applyFill="1" applyBorder="1" applyAlignment="1">
      <alignment horizontal="center" vertical="center" wrapText="1"/>
    </xf>
    <xf numFmtId="4" fontId="3" fillId="4" borderId="4" xfId="2" applyNumberFormat="1" applyFont="1" applyFill="1" applyBorder="1" applyAlignment="1">
      <alignment horizontal="center" vertical="center" wrapText="1"/>
    </xf>
  </cellXfs>
  <cellStyles count="7">
    <cellStyle name="Moeda" xfId="3" builtinId="4"/>
    <cellStyle name="Normal" xfId="0" builtinId="0"/>
    <cellStyle name="Normal 19" xfId="1" xr:uid="{00000000-0005-0000-0000-000002000000}"/>
    <cellStyle name="Normal 2" xfId="6" xr:uid="{00000000-0005-0000-0000-000003000000}"/>
    <cellStyle name="Porcentagem" xfId="4" builtinId="5"/>
    <cellStyle name="Vírgula" xfId="2" builtinId="3"/>
    <cellStyle name="Vírgula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952500</xdr:colOff>
      <xdr:row>72</xdr:row>
      <xdr:rowOff>109537</xdr:rowOff>
    </xdr:from>
    <xdr:ext cx="2341282" cy="594522"/>
    <mc:AlternateContent xmlns:mc="http://schemas.openxmlformats.org/markup-compatibility/2006" xmlns:a14="http://schemas.microsoft.com/office/drawing/2010/main">
      <mc:Choice Requires="a14">
        <xdr:sp macro="" textlink="">
          <xdr:nvSpPr>
            <xdr:cNvPr id="3" name="CaixaDeTexto 2">
              <a:extLst>
                <a:ext uri="{FF2B5EF4-FFF2-40B4-BE49-F238E27FC236}">
                  <a16:creationId xmlns:a16="http://schemas.microsoft.com/office/drawing/2014/main" id="{00000000-0008-0000-0000-000003000000}"/>
                </a:ext>
              </a:extLst>
            </xdr:cNvPr>
            <xdr:cNvSpPr txBox="1"/>
          </xdr:nvSpPr>
          <xdr:spPr>
            <a:xfrm>
              <a:off x="1905000" y="13930312"/>
              <a:ext cx="2341282" cy="594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pt-BR" sz="1200" b="0" i="0">
                        <a:latin typeface="Cambria Math" panose="02040503050406030204" pitchFamily="18" charset="0"/>
                      </a:rPr>
                      <m:t>VR</m:t>
                    </m:r>
                    <m:r>
                      <a:rPr lang="pt-BR" sz="1200" b="0" i="0">
                        <a:latin typeface="Cambria Math" panose="02040503050406030204" pitchFamily="18" charset="0"/>
                      </a:rPr>
                      <m:t>=</m:t>
                    </m:r>
                    <m:d>
                      <m:dPr>
                        <m:ctrlPr>
                          <a:rPr lang="pt-BR" sz="1200" b="0" i="1">
                            <a:latin typeface="Cambria Math" panose="02040503050406030204" pitchFamily="18" charset="0"/>
                          </a:rPr>
                        </m:ctrlPr>
                      </m:dPr>
                      <m:e>
                        <m:r>
                          <m:rPr>
                            <m:sty m:val="p"/>
                          </m:rPr>
                          <a:rPr lang="pt-BR" sz="1200" b="0" i="0">
                            <a:latin typeface="Cambria Math" panose="02040503050406030204" pitchFamily="18" charset="0"/>
                          </a:rPr>
                          <m:t>IR</m:t>
                        </m:r>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r>
                          <m:rPr>
                            <m:sty m:val="p"/>
                          </m:rPr>
                          <a:rPr lang="pt-BR" sz="1200" b="0" i="0">
                            <a:latin typeface="Cambria Math" panose="02040503050406030204" pitchFamily="18" charset="0"/>
                          </a:rPr>
                          <m:t>HT</m:t>
                        </m:r>
                      </m:e>
                    </m:d>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d>
                      <m:dPr>
                        <m:ctrlPr>
                          <a:rPr lang="pt-BR" sz="1200" b="0" i="1">
                            <a:latin typeface="Cambria Math" panose="02040503050406030204" pitchFamily="18" charset="0"/>
                          </a:rPr>
                        </m:ctrlPr>
                      </m:dPr>
                      <m:e>
                        <m:sSup>
                          <m:sSupPr>
                            <m:ctrlPr>
                              <a:rPr lang="pt-BR" sz="1200" b="0" i="1">
                                <a:latin typeface="Cambria Math" panose="02040503050406030204" pitchFamily="18" charset="0"/>
                              </a:rPr>
                            </m:ctrlPr>
                          </m:sSupPr>
                          <m:e>
                            <m:d>
                              <m:dPr>
                                <m:ctrlPr>
                                  <a:rPr lang="pt-BR" sz="1200" b="0" i="1">
                                    <a:solidFill>
                                      <a:schemeClr val="tx1"/>
                                    </a:solidFill>
                                    <a:effectLst/>
                                    <a:latin typeface="Cambria Math" panose="02040503050406030204" pitchFamily="18" charset="0"/>
                                    <a:ea typeface="+mn-ea"/>
                                    <a:cs typeface="+mn-cs"/>
                                  </a:rPr>
                                </m:ctrlPr>
                              </m:dPr>
                              <m:e>
                                <m:f>
                                  <m:fPr>
                                    <m:ctrlPr>
                                      <a:rPr lang="pt-BR" sz="1200" b="0" i="1">
                                        <a:solidFill>
                                          <a:schemeClr val="tx1"/>
                                        </a:solidFill>
                                        <a:effectLst/>
                                        <a:latin typeface="Cambria Math" panose="02040503050406030204" pitchFamily="18" charset="0"/>
                                        <a:ea typeface="+mn-ea"/>
                                        <a:cs typeface="+mn-cs"/>
                                      </a:rPr>
                                    </m:ctrlPr>
                                  </m:fPr>
                                  <m:num>
                                    <m:r>
                                      <a:rPr lang="pt-BR" sz="1200" b="0" i="0">
                                        <a:solidFill>
                                          <a:schemeClr val="tx1"/>
                                        </a:solidFill>
                                        <a:effectLst/>
                                        <a:latin typeface="Cambria Math" panose="02040503050406030204" pitchFamily="18" charset="0"/>
                                        <a:ea typeface="+mn-ea"/>
                                        <a:cs typeface="+mn-cs"/>
                                      </a:rPr>
                                      <m:t>8</m:t>
                                    </m:r>
                                  </m:num>
                                  <m:den>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e</m:t>
                                        </m:r>
                                      </m:sub>
                                    </m:sSub>
                                  </m:den>
                                </m:f>
                              </m:e>
                            </m:d>
                          </m:e>
                          <m:sup>
                            <m:r>
                              <a:rPr lang="pt-BR" sz="1200" b="0" i="0">
                                <a:latin typeface="Cambria Math" panose="02040503050406030204" pitchFamily="18" charset="0"/>
                              </a:rPr>
                              <m:t>0,4</m:t>
                            </m:r>
                          </m:sup>
                        </m:sSup>
                      </m:e>
                    </m:d>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sSub>
                      <m:sSubPr>
                        <m:ctrlPr>
                          <a:rPr lang="pt-BR" sz="1200" b="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e</m:t>
                        </m:r>
                      </m:sub>
                    </m:sSub>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3" name="CaixaDeTexto 2">
              <a:extLst>
                <a:ext uri="{FF2B5EF4-FFF2-40B4-BE49-F238E27FC236}">
                  <a16:creationId xmlns:a16="http://schemas.microsoft.com/office/drawing/2014/main" id="{5F703F10-48D0-4556-98AC-88789B726E4B}"/>
                </a:ext>
              </a:extLst>
            </xdr:cNvPr>
            <xdr:cNvSpPr txBox="1"/>
          </xdr:nvSpPr>
          <xdr:spPr>
            <a:xfrm>
              <a:off x="1905000" y="13930312"/>
              <a:ext cx="2341282" cy="594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200" b="0" i="0">
                  <a:latin typeface="Cambria Math" panose="02040503050406030204" pitchFamily="18" charset="0"/>
                </a:rPr>
                <a:t>VR=(IR x HT)  x (</a:t>
              </a:r>
              <a:r>
                <a:rPr lang="pt-BR" sz="1200" b="0" i="0">
                  <a:solidFill>
                    <a:schemeClr val="tx1"/>
                  </a:solidFill>
                  <a:effectLst/>
                  <a:latin typeface="Cambria Math" panose="02040503050406030204" pitchFamily="18" charset="0"/>
                  <a:ea typeface="+mn-ea"/>
                  <a:cs typeface="+mn-cs"/>
                </a:rPr>
                <a:t>(8/A_e )^</a:t>
              </a:r>
              <a:r>
                <a:rPr lang="pt-BR" sz="1200" b="0" i="0">
                  <a:latin typeface="Cambria Math" panose="02040503050406030204" pitchFamily="18" charset="0"/>
                </a:rPr>
                <a:t>0,4 )  x A_e</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oneCellAnchor>
    <xdr:from>
      <xdr:col>1</xdr:col>
      <xdr:colOff>409575</xdr:colOff>
      <xdr:row>82</xdr:row>
      <xdr:rowOff>80962</xdr:rowOff>
    </xdr:from>
    <xdr:ext cx="3513078" cy="490071"/>
    <mc:AlternateContent xmlns:mc="http://schemas.openxmlformats.org/markup-compatibility/2006" xmlns:a14="http://schemas.microsoft.com/office/drawing/2010/main">
      <mc:Choice Requires="a14">
        <xdr:sp macro="" textlink="">
          <xdr:nvSpPr>
            <xdr:cNvPr id="4" name="CaixaDeTexto 3">
              <a:extLst>
                <a:ext uri="{FF2B5EF4-FFF2-40B4-BE49-F238E27FC236}">
                  <a16:creationId xmlns:a16="http://schemas.microsoft.com/office/drawing/2014/main" id="{00000000-0008-0000-0000-000004000000}"/>
                </a:ext>
              </a:extLst>
            </xdr:cNvPr>
            <xdr:cNvSpPr txBox="1"/>
          </xdr:nvSpPr>
          <xdr:spPr>
            <a:xfrm>
              <a:off x="1247775" y="16140112"/>
              <a:ext cx="3513078" cy="490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pt-BR" sz="120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e</m:t>
                        </m:r>
                      </m:sub>
                    </m:sSub>
                    <m:r>
                      <a:rPr lang="pt-BR" sz="1200" i="0">
                        <a:latin typeface="Cambria Math" panose="02040503050406030204" pitchFamily="18" charset="0"/>
                      </a:rPr>
                      <m:t>=</m:t>
                    </m:r>
                    <m:d>
                      <m:dPr>
                        <m:ctrlPr>
                          <a:rPr lang="pt-BR" sz="1200" i="1">
                            <a:latin typeface="Cambria Math" panose="02040503050406030204" pitchFamily="18" charset="0"/>
                          </a:rPr>
                        </m:ctrlPr>
                      </m:dPr>
                      <m:e>
                        <m:r>
                          <m:rPr>
                            <m:sty m:val="p"/>
                          </m:rPr>
                          <a:rPr lang="pt-BR" sz="1200" b="0" i="0">
                            <a:latin typeface="Cambria Math" panose="02040503050406030204" pitchFamily="18" charset="0"/>
                          </a:rPr>
                          <m:t>a</m:t>
                        </m:r>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nary>
                          <m:naryPr>
                            <m:chr m:val="∑"/>
                            <m:subHide m:val="on"/>
                            <m:supHide m:val="on"/>
                            <m:ctrlPr>
                              <a:rPr lang="pt-BR" sz="1200" b="0" i="1">
                                <a:latin typeface="Cambria Math" panose="02040503050406030204" pitchFamily="18" charset="0"/>
                              </a:rPr>
                            </m:ctrlPr>
                          </m:naryPr>
                          <m:sub/>
                          <m:sup/>
                          <m:e>
                            <m:sSub>
                              <m:sSubPr>
                                <m:ctrlPr>
                                  <a:rPr lang="pt-BR" sz="1200" b="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pd</m:t>
                                </m:r>
                              </m:sub>
                            </m:sSub>
                          </m:e>
                        </m:nary>
                      </m:e>
                    </m:d>
                    <m:r>
                      <a:rPr lang="pt-BR" sz="1200" i="0">
                        <a:latin typeface="Cambria Math" panose="02040503050406030204" pitchFamily="18" charset="0"/>
                      </a:rPr>
                      <m:t>+</m:t>
                    </m:r>
                    <m:d>
                      <m:dPr>
                        <m:ctrlPr>
                          <a:rPr lang="pt-BR" sz="1200" i="1">
                            <a:solidFill>
                              <a:schemeClr val="tx1"/>
                            </a:solidFill>
                            <a:effectLst/>
                            <a:latin typeface="Cambria Math" panose="02040503050406030204" pitchFamily="18" charset="0"/>
                            <a:ea typeface="+mn-ea"/>
                            <a:cs typeface="+mn-cs"/>
                          </a:rPr>
                        </m:ctrlPr>
                      </m:dPr>
                      <m:e>
                        <m:r>
                          <m:rPr>
                            <m:sty m:val="p"/>
                          </m:rPr>
                          <a:rPr lang="pt-BR" sz="1200" b="0" i="0">
                            <a:solidFill>
                              <a:schemeClr val="tx1"/>
                            </a:solidFill>
                            <a:effectLst/>
                            <a:latin typeface="Cambria Math" panose="02040503050406030204" pitchFamily="18" charset="0"/>
                            <a:ea typeface="+mn-ea"/>
                            <a:cs typeface="+mn-cs"/>
                          </a:rPr>
                          <m:t>b</m:t>
                        </m:r>
                        <m:r>
                          <a:rPr lang="pt-BR" sz="1200" b="0" i="0">
                            <a:solidFill>
                              <a:schemeClr val="tx1"/>
                            </a:solidFill>
                            <a:effectLst/>
                            <a:latin typeface="Cambria Math" panose="02040503050406030204" pitchFamily="18" charset="0"/>
                            <a:ea typeface="+mn-ea"/>
                            <a:cs typeface="+mn-cs"/>
                          </a:rPr>
                          <m:t> </m:t>
                        </m:r>
                        <m:r>
                          <m:rPr>
                            <m:sty m:val="p"/>
                          </m:rPr>
                          <a:rPr lang="pt-BR" sz="1200" b="0" i="0">
                            <a:solidFill>
                              <a:schemeClr val="tx1"/>
                            </a:solidFill>
                            <a:effectLst/>
                            <a:latin typeface="Cambria Math" panose="02040503050406030204" pitchFamily="18" charset="0"/>
                            <a:ea typeface="+mn-ea"/>
                            <a:cs typeface="+mn-cs"/>
                          </a:rPr>
                          <m:t>x</m:t>
                        </m:r>
                        <m:r>
                          <a:rPr lang="pt-BR" sz="1200" b="0" i="0">
                            <a:solidFill>
                              <a:schemeClr val="tx1"/>
                            </a:solidFill>
                            <a:effectLst/>
                            <a:latin typeface="Cambria Math" panose="02040503050406030204" pitchFamily="18" charset="0"/>
                            <a:ea typeface="+mn-ea"/>
                            <a:cs typeface="+mn-cs"/>
                          </a:rPr>
                          <m:t> </m:t>
                        </m:r>
                        <m:nary>
                          <m:naryPr>
                            <m:chr m:val="∑"/>
                            <m:subHide m:val="on"/>
                            <m:supHide m:val="on"/>
                            <m:ctrlPr>
                              <a:rPr lang="pt-BR" sz="1200" b="0" i="1">
                                <a:solidFill>
                                  <a:schemeClr val="tx1"/>
                                </a:solidFill>
                                <a:effectLst/>
                                <a:latin typeface="Cambria Math" panose="02040503050406030204" pitchFamily="18" charset="0"/>
                                <a:ea typeface="+mn-ea"/>
                                <a:cs typeface="+mn-cs"/>
                              </a:rPr>
                            </m:ctrlPr>
                          </m:naryPr>
                          <m:sub/>
                          <m:sup/>
                          <m:e>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pt</m:t>
                                </m:r>
                              </m:sub>
                            </m:sSub>
                          </m:e>
                        </m:nary>
                      </m:e>
                    </m:d>
                    <m:r>
                      <a:rPr lang="pt-BR" sz="1200" i="0">
                        <a:latin typeface="Cambria Math" panose="02040503050406030204" pitchFamily="18" charset="0"/>
                      </a:rPr>
                      <m:t>+</m:t>
                    </m:r>
                    <m:d>
                      <m:dPr>
                        <m:ctrlPr>
                          <a:rPr lang="pt-BR" sz="1200" i="1">
                            <a:solidFill>
                              <a:schemeClr val="tx1"/>
                            </a:solidFill>
                            <a:effectLst/>
                            <a:latin typeface="Cambria Math" panose="02040503050406030204" pitchFamily="18" charset="0"/>
                            <a:ea typeface="+mn-ea"/>
                            <a:cs typeface="+mn-cs"/>
                          </a:rPr>
                        </m:ctrlPr>
                      </m:dPr>
                      <m:e>
                        <m:r>
                          <m:rPr>
                            <m:sty m:val="p"/>
                          </m:rPr>
                          <a:rPr lang="pt-BR" sz="1200" b="0" i="0">
                            <a:solidFill>
                              <a:schemeClr val="tx1"/>
                            </a:solidFill>
                            <a:effectLst/>
                            <a:latin typeface="Cambria Math" panose="02040503050406030204" pitchFamily="18" charset="0"/>
                            <a:ea typeface="+mn-ea"/>
                            <a:cs typeface="+mn-cs"/>
                          </a:rPr>
                          <m:t>c</m:t>
                        </m:r>
                        <m:r>
                          <a:rPr lang="pt-BR" sz="1200" b="0" i="0">
                            <a:solidFill>
                              <a:schemeClr val="tx1"/>
                            </a:solidFill>
                            <a:effectLst/>
                            <a:latin typeface="Cambria Math" panose="02040503050406030204" pitchFamily="18" charset="0"/>
                            <a:ea typeface="+mn-ea"/>
                            <a:cs typeface="+mn-cs"/>
                          </a:rPr>
                          <m:t> </m:t>
                        </m:r>
                        <m:r>
                          <m:rPr>
                            <m:sty m:val="p"/>
                          </m:rPr>
                          <a:rPr lang="pt-BR" sz="1200" b="0" i="0">
                            <a:solidFill>
                              <a:schemeClr val="tx1"/>
                            </a:solidFill>
                            <a:effectLst/>
                            <a:latin typeface="Cambria Math" panose="02040503050406030204" pitchFamily="18" charset="0"/>
                            <a:ea typeface="+mn-ea"/>
                            <a:cs typeface="+mn-cs"/>
                          </a:rPr>
                          <m:t>x</m:t>
                        </m:r>
                        <m:r>
                          <a:rPr lang="pt-BR" sz="1200" b="0" i="0">
                            <a:solidFill>
                              <a:schemeClr val="tx1"/>
                            </a:solidFill>
                            <a:effectLst/>
                            <a:latin typeface="Cambria Math" panose="02040503050406030204" pitchFamily="18" charset="0"/>
                            <a:ea typeface="+mn-ea"/>
                            <a:cs typeface="+mn-cs"/>
                          </a:rPr>
                          <m:t> </m:t>
                        </m:r>
                        <m:nary>
                          <m:naryPr>
                            <m:chr m:val="∑"/>
                            <m:subHide m:val="on"/>
                            <m:supHide m:val="on"/>
                            <m:ctrlPr>
                              <a:rPr lang="pt-BR" sz="1200" b="0" i="1">
                                <a:solidFill>
                                  <a:schemeClr val="tx1"/>
                                </a:solidFill>
                                <a:effectLst/>
                                <a:latin typeface="Cambria Math" panose="02040503050406030204" pitchFamily="18" charset="0"/>
                                <a:ea typeface="+mn-ea"/>
                                <a:cs typeface="+mn-cs"/>
                              </a:rPr>
                            </m:ctrlPr>
                          </m:naryPr>
                          <m:sub/>
                          <m:sup/>
                          <m:e>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ge</m:t>
                                </m:r>
                              </m:sub>
                            </m:sSub>
                          </m:e>
                        </m:nary>
                      </m:e>
                    </m:d>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4" name="CaixaDeTexto 3">
              <a:extLst>
                <a:ext uri="{FF2B5EF4-FFF2-40B4-BE49-F238E27FC236}">
                  <a16:creationId xmlns:a16="http://schemas.microsoft.com/office/drawing/2014/main" id="{D0AAEC4C-223D-4D84-9E8D-A677F458E907}"/>
                </a:ext>
              </a:extLst>
            </xdr:cNvPr>
            <xdr:cNvSpPr txBox="1"/>
          </xdr:nvSpPr>
          <xdr:spPr>
            <a:xfrm>
              <a:off x="1247775" y="16140112"/>
              <a:ext cx="3513078" cy="490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pt-BR" sz="1200" b="0" i="0">
                  <a:latin typeface="Cambria Math" panose="02040503050406030204" pitchFamily="18" charset="0"/>
                </a:rPr>
                <a:t>A_e</a:t>
              </a:r>
              <a:r>
                <a:rPr lang="pt-BR" sz="1200" i="0">
                  <a:latin typeface="Cambria Math" panose="02040503050406030204" pitchFamily="18" charset="0"/>
                </a:rPr>
                <a:t>=(</a:t>
              </a:r>
              <a:r>
                <a:rPr lang="pt-BR" sz="1200" b="0" i="0">
                  <a:latin typeface="Cambria Math" panose="02040503050406030204" pitchFamily="18" charset="0"/>
                </a:rPr>
                <a:t>a x ∑▒A_pd )</a:t>
              </a:r>
              <a:r>
                <a:rPr lang="pt-BR" sz="1200" i="0">
                  <a:latin typeface="Cambria Math" panose="02040503050406030204" pitchFamily="18" charset="0"/>
                </a:rPr>
                <a:t>+</a:t>
              </a:r>
              <a:r>
                <a:rPr lang="pt-BR" sz="1200" i="0">
                  <a:solidFill>
                    <a:schemeClr val="tx1"/>
                  </a:solidFill>
                  <a:effectLst/>
                  <a:latin typeface="+mn-lt"/>
                  <a:ea typeface="+mn-ea"/>
                  <a:cs typeface="+mn-cs"/>
                </a:rPr>
                <a:t>(</a:t>
              </a:r>
              <a:r>
                <a:rPr lang="pt-BR" sz="1200" b="0" i="0">
                  <a:solidFill>
                    <a:schemeClr val="tx1"/>
                  </a:solidFill>
                  <a:effectLst/>
                  <a:latin typeface="Cambria Math" panose="02040503050406030204" pitchFamily="18" charset="0"/>
                  <a:ea typeface="+mn-ea"/>
                  <a:cs typeface="+mn-cs"/>
                </a:rPr>
                <a:t>b</a:t>
              </a:r>
              <a:r>
                <a:rPr lang="pt-BR" sz="1200" b="0" i="0">
                  <a:solidFill>
                    <a:schemeClr val="tx1"/>
                  </a:solidFill>
                  <a:effectLst/>
                  <a:latin typeface="+mn-lt"/>
                  <a:ea typeface="+mn-ea"/>
                  <a:cs typeface="+mn-cs"/>
                </a:rPr>
                <a:t> x ∑▒A_p</a:t>
              </a:r>
              <a:r>
                <a:rPr lang="pt-BR" sz="1200" b="0" i="0">
                  <a:solidFill>
                    <a:schemeClr val="tx1"/>
                  </a:solidFill>
                  <a:effectLst/>
                  <a:latin typeface="Cambria Math" panose="02040503050406030204" pitchFamily="18" charset="0"/>
                  <a:ea typeface="+mn-ea"/>
                  <a:cs typeface="+mn-cs"/>
                </a:rPr>
                <a:t>t</a:t>
              </a:r>
              <a:r>
                <a:rPr lang="pt-BR" sz="1200" b="0" i="0">
                  <a:solidFill>
                    <a:schemeClr val="tx1"/>
                  </a:solidFill>
                  <a:effectLst/>
                  <a:latin typeface="+mn-lt"/>
                  <a:ea typeface="+mn-ea"/>
                  <a:cs typeface="+mn-cs"/>
                </a:rPr>
                <a:t> )</a:t>
              </a:r>
              <a:r>
                <a:rPr lang="pt-BR" sz="1200" i="0">
                  <a:latin typeface="Cambria Math" panose="02040503050406030204" pitchFamily="18" charset="0"/>
                </a:rPr>
                <a:t>+</a:t>
              </a:r>
              <a:r>
                <a:rPr lang="pt-BR" sz="1200" i="0">
                  <a:solidFill>
                    <a:schemeClr val="tx1"/>
                  </a:solidFill>
                  <a:effectLst/>
                  <a:latin typeface="+mn-lt"/>
                  <a:ea typeface="+mn-ea"/>
                  <a:cs typeface="+mn-cs"/>
                </a:rPr>
                <a:t>(</a:t>
              </a:r>
              <a:r>
                <a:rPr lang="pt-BR" sz="1200" b="0" i="0">
                  <a:solidFill>
                    <a:schemeClr val="tx1"/>
                  </a:solidFill>
                  <a:effectLst/>
                  <a:latin typeface="Cambria Math" panose="02040503050406030204" pitchFamily="18" charset="0"/>
                  <a:ea typeface="+mn-ea"/>
                  <a:cs typeface="+mn-cs"/>
                </a:rPr>
                <a:t>c</a:t>
              </a:r>
              <a:r>
                <a:rPr lang="pt-BR" sz="1200" b="0" i="0">
                  <a:solidFill>
                    <a:schemeClr val="tx1"/>
                  </a:solidFill>
                  <a:effectLst/>
                  <a:latin typeface="+mn-lt"/>
                  <a:ea typeface="+mn-ea"/>
                  <a:cs typeface="+mn-cs"/>
                </a:rPr>
                <a:t> x ∑▒A_</a:t>
              </a:r>
              <a:r>
                <a:rPr lang="pt-BR" sz="1200" b="0" i="0">
                  <a:solidFill>
                    <a:schemeClr val="tx1"/>
                  </a:solidFill>
                  <a:effectLst/>
                  <a:latin typeface="Cambria Math" panose="02040503050406030204" pitchFamily="18" charset="0"/>
                  <a:ea typeface="+mn-ea"/>
                  <a:cs typeface="+mn-cs"/>
                </a:rPr>
                <a:t>ge</a:t>
              </a:r>
              <a:r>
                <a:rPr lang="pt-BR" sz="1200" b="0" i="0">
                  <a:solidFill>
                    <a:schemeClr val="tx1"/>
                  </a:solidFill>
                  <a:effectLst/>
                  <a:latin typeface="+mn-lt"/>
                  <a:ea typeface="+mn-ea"/>
                  <a:cs typeface="+mn-cs"/>
                </a:rPr>
                <a:t> )</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twoCellAnchor editAs="oneCell">
    <xdr:from>
      <xdr:col>1</xdr:col>
      <xdr:colOff>1754188</xdr:colOff>
      <xdr:row>0</xdr:row>
      <xdr:rowOff>119062</xdr:rowOff>
    </xdr:from>
    <xdr:to>
      <xdr:col>1</xdr:col>
      <xdr:colOff>2819400</xdr:colOff>
      <xdr:row>5</xdr:row>
      <xdr:rowOff>103187</xdr:rowOff>
    </xdr:to>
    <xdr:pic>
      <xdr:nvPicPr>
        <xdr:cNvPr id="5" name="Imagem 4" descr="C:\Users\andre.afsm\AppData\Local\Microsoft\Windows\INetCache\Content.MSO\CF07A486.tmp">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8188" y="119062"/>
          <a:ext cx="1065212" cy="939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3879850</xdr:colOff>
      <xdr:row>0</xdr:row>
      <xdr:rowOff>0</xdr:rowOff>
    </xdr:from>
    <xdr:to>
      <xdr:col>1</xdr:col>
      <xdr:colOff>4829175</xdr:colOff>
      <xdr:row>4</xdr:row>
      <xdr:rowOff>171450</xdr:rowOff>
    </xdr:to>
    <xdr:pic>
      <xdr:nvPicPr>
        <xdr:cNvPr id="2" name="Imagem 1" descr="C:\Users\andre.afsm\AppData\Local\Microsoft\Windows\INetCache\Content.MSO\CF07A486.tmp">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0"/>
          <a:ext cx="952500" cy="97578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514350</xdr:colOff>
      <xdr:row>0</xdr:row>
      <xdr:rowOff>28575</xdr:rowOff>
    </xdr:from>
    <xdr:to>
      <xdr:col>6</xdr:col>
      <xdr:colOff>330200</xdr:colOff>
      <xdr:row>5</xdr:row>
      <xdr:rowOff>0</xdr:rowOff>
    </xdr:to>
    <xdr:pic>
      <xdr:nvPicPr>
        <xdr:cNvPr id="3" name="Imagem 2" descr="C:\Users\andre.afsm\AppData\Local\Microsoft\Windows\INetCache\Content.MSO\CF07A486.tmp">
          <a:extLst>
            <a:ext uri="{FF2B5EF4-FFF2-40B4-BE49-F238E27FC236}">
              <a16:creationId xmlns:a16="http://schemas.microsoft.com/office/drawing/2014/main" id="{D042033C-BC38-4540-89DB-36A64DE18B9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05800" y="28575"/>
          <a:ext cx="952500" cy="97155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B676A-20F1-45E4-B395-42065C1DDE6E}">
  <dimension ref="A1:L28"/>
  <sheetViews>
    <sheetView workbookViewId="0">
      <selection activeCell="F20" sqref="F20"/>
    </sheetView>
  </sheetViews>
  <sheetFormatPr defaultColWidth="9.1796875" defaultRowHeight="13" x14ac:dyDescent="0.3"/>
  <cols>
    <col min="1" max="1" width="41.453125" style="97" customWidth="1"/>
    <col min="2" max="2" width="7.1796875" style="97" customWidth="1"/>
    <col min="3" max="3" width="11.26953125" style="97" customWidth="1"/>
    <col min="4" max="4" width="12.453125" style="97" bestFit="1" customWidth="1"/>
    <col min="5" max="9" width="11.7265625" style="97" customWidth="1"/>
    <col min="10" max="10" width="8.7265625" style="97" bestFit="1" customWidth="1"/>
    <col min="11" max="11" width="5.7265625" style="97" customWidth="1"/>
    <col min="12" max="16384" width="9.1796875" style="97"/>
  </cols>
  <sheetData>
    <row r="1" spans="1:12" ht="13.5" thickBot="1" x14ac:dyDescent="0.35">
      <c r="A1" s="97" t="s">
        <v>110</v>
      </c>
    </row>
    <row r="2" spans="1:12" ht="13.5" thickBot="1" x14ac:dyDescent="0.35">
      <c r="A2" s="163" t="s">
        <v>111</v>
      </c>
      <c r="B2" s="164"/>
      <c r="C2" s="164"/>
      <c r="D2" s="165"/>
    </row>
    <row r="3" spans="1:12" x14ac:dyDescent="0.3">
      <c r="A3" s="166" t="s">
        <v>105</v>
      </c>
      <c r="B3" s="168" t="s">
        <v>106</v>
      </c>
      <c r="C3" s="170" t="s">
        <v>107</v>
      </c>
      <c r="D3" s="171"/>
      <c r="E3" s="98"/>
      <c r="F3" s="98"/>
      <c r="G3" s="98"/>
      <c r="H3" s="98"/>
      <c r="I3" s="98"/>
      <c r="J3" s="98"/>
    </row>
    <row r="4" spans="1:12" ht="13.5" thickBot="1" x14ac:dyDescent="0.35">
      <c r="A4" s="167"/>
      <c r="B4" s="169"/>
      <c r="C4" s="88" t="s">
        <v>108</v>
      </c>
      <c r="D4" s="89" t="s">
        <v>109</v>
      </c>
      <c r="E4" s="99"/>
      <c r="F4" s="99"/>
      <c r="G4" s="99"/>
      <c r="H4" s="99"/>
      <c r="I4" s="99"/>
      <c r="J4" s="99"/>
    </row>
    <row r="5" spans="1:12" x14ac:dyDescent="0.3">
      <c r="A5" s="90" t="s">
        <v>113</v>
      </c>
      <c r="B5" s="94">
        <v>1</v>
      </c>
      <c r="C5" s="95">
        <v>2490</v>
      </c>
      <c r="D5" s="93">
        <f t="shared" ref="D5:D11" si="0">B5*C5</f>
        <v>2490</v>
      </c>
      <c r="E5" s="100"/>
      <c r="F5" s="100"/>
      <c r="G5" s="100"/>
      <c r="H5" s="100"/>
      <c r="I5" s="100"/>
      <c r="J5" s="100"/>
    </row>
    <row r="6" spans="1:12" x14ac:dyDescent="0.3">
      <c r="A6" s="90" t="s">
        <v>191</v>
      </c>
      <c r="B6" s="94">
        <v>1</v>
      </c>
      <c r="C6" s="95">
        <v>2257.75</v>
      </c>
      <c r="D6" s="93">
        <f t="shared" si="0"/>
        <v>2257.75</v>
      </c>
      <c r="E6" s="100"/>
      <c r="F6" s="100"/>
      <c r="G6" s="100"/>
      <c r="H6" s="100"/>
      <c r="I6" s="100"/>
      <c r="J6" s="100"/>
      <c r="L6" s="101"/>
    </row>
    <row r="7" spans="1:12" x14ac:dyDescent="0.3">
      <c r="A7" s="90" t="s">
        <v>115</v>
      </c>
      <c r="B7" s="94">
        <v>1</v>
      </c>
      <c r="C7" s="95">
        <v>622.79999999999995</v>
      </c>
      <c r="D7" s="93">
        <f t="shared" si="0"/>
        <v>622.79999999999995</v>
      </c>
      <c r="E7" s="100"/>
      <c r="F7" s="100"/>
      <c r="G7" s="100"/>
      <c r="H7" s="100"/>
      <c r="I7" s="100"/>
      <c r="J7" s="100"/>
      <c r="L7" s="101"/>
    </row>
    <row r="8" spans="1:12" x14ac:dyDescent="0.3">
      <c r="A8" s="90" t="s">
        <v>190</v>
      </c>
      <c r="B8" s="94">
        <v>1</v>
      </c>
      <c r="C8" s="95">
        <v>157.91999999999999</v>
      </c>
      <c r="D8" s="93">
        <f t="shared" ref="D8" si="1">B8*C8</f>
        <v>157.91999999999999</v>
      </c>
      <c r="E8" s="100"/>
      <c r="F8" s="100"/>
      <c r="G8" s="100"/>
      <c r="H8" s="100"/>
      <c r="I8" s="100"/>
      <c r="J8" s="100"/>
      <c r="L8" s="101"/>
    </row>
    <row r="9" spans="1:12" x14ac:dyDescent="0.3">
      <c r="A9" s="90" t="s">
        <v>114</v>
      </c>
      <c r="B9" s="94">
        <v>1</v>
      </c>
      <c r="C9" s="95">
        <v>10.73</v>
      </c>
      <c r="D9" s="93">
        <f t="shared" si="0"/>
        <v>10.73</v>
      </c>
      <c r="E9" s="100"/>
      <c r="F9" s="100"/>
      <c r="G9" s="100"/>
      <c r="H9" s="100"/>
      <c r="I9" s="100"/>
      <c r="J9" s="100"/>
      <c r="L9" s="101"/>
    </row>
    <row r="10" spans="1:12" x14ac:dyDescent="0.3">
      <c r="A10" s="97" t="s">
        <v>194</v>
      </c>
      <c r="B10" s="94">
        <v>1</v>
      </c>
      <c r="C10" s="95">
        <v>168.22</v>
      </c>
      <c r="D10" s="93">
        <f t="shared" si="0"/>
        <v>168.22</v>
      </c>
      <c r="E10" s="100"/>
      <c r="F10" s="100"/>
      <c r="G10" s="100"/>
      <c r="H10" s="100"/>
      <c r="I10" s="100"/>
      <c r="J10" s="100"/>
      <c r="L10" s="101"/>
    </row>
    <row r="11" spans="1:12" ht="13.5" thickBot="1" x14ac:dyDescent="0.35">
      <c r="B11" s="94"/>
      <c r="C11" s="95"/>
      <c r="D11" s="93">
        <f t="shared" si="0"/>
        <v>0</v>
      </c>
      <c r="E11" s="100"/>
      <c r="F11" s="102"/>
      <c r="G11" s="100"/>
      <c r="H11" s="100"/>
      <c r="I11" s="100"/>
      <c r="J11" s="100"/>
      <c r="L11" s="101"/>
    </row>
    <row r="12" spans="1:12" ht="15" customHeight="1" thickBot="1" x14ac:dyDescent="0.35">
      <c r="A12" s="160" t="s">
        <v>118</v>
      </c>
      <c r="B12" s="161"/>
      <c r="C12" s="162"/>
      <c r="D12" s="96">
        <f>SUM(D5:D11)</f>
        <v>5707.42</v>
      </c>
      <c r="E12" s="100"/>
      <c r="F12" s="103"/>
      <c r="G12" s="104"/>
      <c r="H12" s="104"/>
      <c r="I12" s="104"/>
      <c r="J12" s="104"/>
    </row>
    <row r="13" spans="1:12" ht="13.5" thickBot="1" x14ac:dyDescent="0.35">
      <c r="A13" s="105"/>
      <c r="B13" s="105"/>
      <c r="C13" s="105"/>
      <c r="D13" s="104"/>
      <c r="E13" s="100"/>
      <c r="F13" s="103"/>
      <c r="G13" s="104"/>
      <c r="H13" s="104"/>
      <c r="I13" s="104"/>
      <c r="J13" s="104"/>
    </row>
    <row r="14" spans="1:12" ht="13.5" thickBot="1" x14ac:dyDescent="0.35">
      <c r="A14" s="163" t="s">
        <v>112</v>
      </c>
      <c r="B14" s="164"/>
      <c r="C14" s="164"/>
      <c r="D14" s="165"/>
    </row>
    <row r="15" spans="1:12" x14ac:dyDescent="0.3">
      <c r="A15" s="166" t="s">
        <v>105</v>
      </c>
      <c r="B15" s="168" t="s">
        <v>106</v>
      </c>
      <c r="C15" s="170" t="s">
        <v>107</v>
      </c>
      <c r="D15" s="171"/>
    </row>
    <row r="16" spans="1:12" ht="13.5" thickBot="1" x14ac:dyDescent="0.35">
      <c r="A16" s="167"/>
      <c r="B16" s="169"/>
      <c r="C16" s="88" t="s">
        <v>108</v>
      </c>
      <c r="D16" s="89" t="s">
        <v>109</v>
      </c>
    </row>
    <row r="17" spans="1:6" x14ac:dyDescent="0.3">
      <c r="A17" s="90" t="s">
        <v>192</v>
      </c>
      <c r="B17" s="91">
        <v>1</v>
      </c>
      <c r="C17" s="95">
        <f>C6</f>
        <v>2257.75</v>
      </c>
      <c r="D17" s="93">
        <f t="shared" ref="D17:D19" si="2">B17*C17</f>
        <v>2257.75</v>
      </c>
    </row>
    <row r="18" spans="1:6" x14ac:dyDescent="0.3">
      <c r="A18" s="90" t="s">
        <v>193</v>
      </c>
      <c r="B18" s="94">
        <v>1</v>
      </c>
      <c r="C18" s="95">
        <f>C6</f>
        <v>2257.75</v>
      </c>
      <c r="D18" s="93">
        <f t="shared" si="2"/>
        <v>2257.75</v>
      </c>
    </row>
    <row r="19" spans="1:6" ht="13.5" thickBot="1" x14ac:dyDescent="0.35">
      <c r="A19" s="90"/>
      <c r="B19" s="94"/>
      <c r="C19" s="95"/>
      <c r="D19" s="93">
        <f t="shared" si="2"/>
        <v>0</v>
      </c>
    </row>
    <row r="20" spans="1:6" ht="15" customHeight="1" thickBot="1" x14ac:dyDescent="0.35">
      <c r="A20" s="160" t="s">
        <v>119</v>
      </c>
      <c r="B20" s="161"/>
      <c r="C20" s="162"/>
      <c r="D20" s="96">
        <f>SUM(D17:D19)</f>
        <v>4515.5</v>
      </c>
      <c r="F20" s="106"/>
    </row>
    <row r="21" spans="1:6" ht="13.5" thickBot="1" x14ac:dyDescent="0.35"/>
    <row r="22" spans="1:6" ht="13.5" thickBot="1" x14ac:dyDescent="0.35">
      <c r="A22" s="163" t="s">
        <v>116</v>
      </c>
      <c r="B22" s="164"/>
      <c r="C22" s="164"/>
      <c r="D22" s="165"/>
    </row>
    <row r="23" spans="1:6" x14ac:dyDescent="0.3">
      <c r="A23" s="166" t="s">
        <v>105</v>
      </c>
      <c r="B23" s="168" t="s">
        <v>106</v>
      </c>
      <c r="C23" s="170" t="s">
        <v>107</v>
      </c>
      <c r="D23" s="171"/>
    </row>
    <row r="24" spans="1:6" ht="13.5" thickBot="1" x14ac:dyDescent="0.35">
      <c r="A24" s="167"/>
      <c r="B24" s="169"/>
      <c r="C24" s="88" t="s">
        <v>108</v>
      </c>
      <c r="D24" s="89" t="s">
        <v>109</v>
      </c>
    </row>
    <row r="25" spans="1:6" x14ac:dyDescent="0.3">
      <c r="A25" s="90" t="s">
        <v>117</v>
      </c>
      <c r="B25" s="91">
        <v>1</v>
      </c>
      <c r="C25" s="92">
        <v>11300</v>
      </c>
      <c r="D25" s="93">
        <f t="shared" ref="D25:D27" si="3">B25*C25</f>
        <v>11300</v>
      </c>
    </row>
    <row r="26" spans="1:6" x14ac:dyDescent="0.3">
      <c r="A26" s="90"/>
      <c r="B26" s="94"/>
      <c r="C26" s="95"/>
      <c r="D26" s="93">
        <f t="shared" si="3"/>
        <v>0</v>
      </c>
    </row>
    <row r="27" spans="1:6" ht="13.5" thickBot="1" x14ac:dyDescent="0.35">
      <c r="A27" s="90"/>
      <c r="B27" s="94"/>
      <c r="C27" s="95"/>
      <c r="D27" s="93">
        <f t="shared" si="3"/>
        <v>0</v>
      </c>
    </row>
    <row r="28" spans="1:6" ht="15" customHeight="1" thickBot="1" x14ac:dyDescent="0.35">
      <c r="A28" s="160" t="s">
        <v>120</v>
      </c>
      <c r="B28" s="161"/>
      <c r="C28" s="162"/>
      <c r="D28" s="96">
        <f>SUM(D25:D27)</f>
        <v>11300</v>
      </c>
    </row>
  </sheetData>
  <mergeCells count="15">
    <mergeCell ref="A12:C12"/>
    <mergeCell ref="A20:C20"/>
    <mergeCell ref="A2:D2"/>
    <mergeCell ref="A14:D14"/>
    <mergeCell ref="A15:A16"/>
    <mergeCell ref="B15:B16"/>
    <mergeCell ref="C15:D15"/>
    <mergeCell ref="A3:A4"/>
    <mergeCell ref="B3:B4"/>
    <mergeCell ref="C3:D3"/>
    <mergeCell ref="A28:C28"/>
    <mergeCell ref="A22:D22"/>
    <mergeCell ref="A23:A24"/>
    <mergeCell ref="B23:B24"/>
    <mergeCell ref="C23:D23"/>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95"/>
  <sheetViews>
    <sheetView view="pageBreakPreview" zoomScale="40" zoomScaleNormal="100" zoomScaleSheetLayoutView="40" workbookViewId="0">
      <selection activeCell="K100" sqref="A1:K100"/>
    </sheetView>
  </sheetViews>
  <sheetFormatPr defaultColWidth="9.1796875" defaultRowHeight="15.5" x14ac:dyDescent="0.35"/>
  <cols>
    <col min="1" max="1" width="21.7265625" style="27" bestFit="1" customWidth="1"/>
    <col min="2" max="2" width="52.453125" style="85" customWidth="1"/>
    <col min="3" max="3" width="9.81640625" style="54" bestFit="1" customWidth="1"/>
    <col min="4" max="5" width="9.81640625" style="54" customWidth="1"/>
    <col min="6" max="6" width="13.1796875" style="54" bestFit="1" customWidth="1"/>
    <col min="7" max="7" width="10.7265625" style="54" bestFit="1" customWidth="1"/>
    <col min="8" max="9" width="11.81640625" style="54" bestFit="1" customWidth="1"/>
    <col min="10" max="10" width="15" style="55" customWidth="1"/>
    <col min="11" max="11" width="16.90625" style="56" bestFit="1" customWidth="1"/>
    <col min="12" max="12" width="16.26953125" style="56" customWidth="1"/>
    <col min="13" max="13" width="14.54296875" style="27" bestFit="1" customWidth="1"/>
    <col min="14" max="14" width="12.54296875" style="57" bestFit="1" customWidth="1"/>
    <col min="15" max="15" width="11.26953125" style="58" bestFit="1" customWidth="1"/>
    <col min="16" max="16" width="3.26953125" style="27" bestFit="1" customWidth="1"/>
    <col min="17" max="17" width="45.26953125" style="27" bestFit="1" customWidth="1"/>
    <col min="18" max="16384" width="9.1796875" style="27"/>
  </cols>
  <sheetData>
    <row r="1" spans="1:15" s="2" customFormat="1" ht="15.75" customHeight="1" x14ac:dyDescent="0.35">
      <c r="A1" s="172" t="s">
        <v>3</v>
      </c>
      <c r="B1" s="172"/>
      <c r="C1" s="172"/>
      <c r="D1" s="172"/>
      <c r="E1" s="172"/>
      <c r="F1" s="172"/>
      <c r="G1" s="172"/>
      <c r="H1" s="172"/>
      <c r="I1" s="172"/>
      <c r="J1" s="172"/>
      <c r="K1" s="172"/>
      <c r="L1" s="9"/>
    </row>
    <row r="2" spans="1:15" s="2" customFormat="1" ht="15.75" customHeight="1" x14ac:dyDescent="0.35">
      <c r="A2" s="172" t="s">
        <v>4</v>
      </c>
      <c r="B2" s="172"/>
      <c r="C2" s="172"/>
      <c r="D2" s="172"/>
      <c r="E2" s="172"/>
      <c r="F2" s="172"/>
      <c r="G2" s="172"/>
      <c r="H2" s="172"/>
      <c r="I2" s="172"/>
      <c r="J2" s="172"/>
      <c r="K2" s="172"/>
      <c r="L2" s="9"/>
    </row>
    <row r="3" spans="1:15" s="2" customFormat="1" ht="15.75" customHeight="1" x14ac:dyDescent="0.35">
      <c r="A3" s="172" t="s">
        <v>196</v>
      </c>
      <c r="B3" s="172"/>
      <c r="C3" s="172"/>
      <c r="D3" s="172"/>
      <c r="E3" s="172"/>
      <c r="F3" s="172"/>
      <c r="G3" s="172"/>
      <c r="H3" s="172"/>
      <c r="I3" s="172"/>
      <c r="J3" s="172"/>
      <c r="K3" s="172"/>
      <c r="L3" s="9"/>
    </row>
    <row r="4" spans="1:15" s="2" customFormat="1" ht="15.75" customHeight="1" x14ac:dyDescent="0.35">
      <c r="A4" s="9"/>
      <c r="B4" s="9"/>
      <c r="C4" s="9"/>
      <c r="D4" s="9"/>
      <c r="E4" s="9"/>
      <c r="F4" s="9"/>
      <c r="G4" s="9"/>
      <c r="H4" s="9"/>
      <c r="I4" s="9"/>
      <c r="J4" s="9"/>
      <c r="K4" s="9"/>
      <c r="L4" s="9"/>
    </row>
    <row r="5" spans="1:15" s="2" customFormat="1" x14ac:dyDescent="0.35">
      <c r="A5" s="183" t="s">
        <v>10</v>
      </c>
      <c r="B5" s="183"/>
      <c r="C5" s="183"/>
      <c r="D5" s="183"/>
      <c r="E5" s="183"/>
      <c r="F5" s="183"/>
      <c r="G5" s="183"/>
      <c r="H5" s="183"/>
      <c r="I5" s="183"/>
      <c r="J5" s="183"/>
      <c r="K5" s="183"/>
      <c r="L5" s="72"/>
    </row>
    <row r="6" spans="1:15" x14ac:dyDescent="0.35">
      <c r="A6" s="176" t="s">
        <v>189</v>
      </c>
      <c r="B6" s="176"/>
      <c r="C6" s="176"/>
      <c r="D6" s="176"/>
      <c r="E6" s="176"/>
      <c r="F6" s="176"/>
      <c r="G6" s="176"/>
      <c r="H6" s="176"/>
      <c r="I6" s="176"/>
      <c r="J6" s="176"/>
      <c r="K6" s="176"/>
      <c r="L6" s="70"/>
    </row>
    <row r="7" spans="1:15" ht="30" x14ac:dyDescent="0.35">
      <c r="A7" s="28" t="s">
        <v>23</v>
      </c>
      <c r="B7" s="79" t="s">
        <v>24</v>
      </c>
      <c r="C7" s="29" t="s">
        <v>20</v>
      </c>
      <c r="D7" s="77" t="s">
        <v>103</v>
      </c>
      <c r="E7" s="77" t="s">
        <v>104</v>
      </c>
      <c r="F7" s="30" t="s">
        <v>54</v>
      </c>
      <c r="G7" s="30" t="s">
        <v>55</v>
      </c>
      <c r="H7" s="30" t="s">
        <v>56</v>
      </c>
      <c r="I7" s="31" t="s">
        <v>57</v>
      </c>
      <c r="J7" s="32" t="s">
        <v>99</v>
      </c>
      <c r="K7" s="32" t="s">
        <v>25</v>
      </c>
      <c r="L7" s="73"/>
      <c r="O7" s="61"/>
    </row>
    <row r="8" spans="1:15" x14ac:dyDescent="0.35">
      <c r="A8" s="177" t="s">
        <v>18</v>
      </c>
      <c r="B8" s="80" t="s">
        <v>42</v>
      </c>
      <c r="C8" s="76">
        <v>0.1</v>
      </c>
      <c r="D8" s="78">
        <v>0</v>
      </c>
      <c r="E8" s="76">
        <f>ROUND(C8*D8,6)</f>
        <v>0</v>
      </c>
      <c r="F8" s="34">
        <f>'Quadro de Áreas'!$D$12</f>
        <v>5707.42</v>
      </c>
      <c r="G8" s="34">
        <f>'Quadro de Áreas'!$D$20</f>
        <v>4515.5</v>
      </c>
      <c r="H8" s="34">
        <f>'Quadro de Áreas'!$D$28</f>
        <v>11300</v>
      </c>
      <c r="I8" s="34">
        <f>(1*F8)+(0.5*G8)+(0.25*H8)</f>
        <v>10790.17</v>
      </c>
      <c r="J8" s="35">
        <f t="shared" ref="J8:J13" si="0">$I$76</f>
        <v>51.4</v>
      </c>
      <c r="K8" s="36">
        <f>(E8*J8)*((8/I8)^0.4)*I8</f>
        <v>0</v>
      </c>
      <c r="L8" s="74"/>
    </row>
    <row r="9" spans="1:15" x14ac:dyDescent="0.35">
      <c r="A9" s="177"/>
      <c r="B9" s="80" t="s">
        <v>7</v>
      </c>
      <c r="C9" s="33">
        <v>0.24</v>
      </c>
      <c r="D9" s="78">
        <v>0</v>
      </c>
      <c r="E9" s="76">
        <f t="shared" ref="E9:E13" si="1">ROUND(C9*D9,6)</f>
        <v>0</v>
      </c>
      <c r="F9" s="34">
        <f>'Quadro de Áreas'!$D$12</f>
        <v>5707.42</v>
      </c>
      <c r="G9" s="34">
        <f>'Quadro de Áreas'!$D$20</f>
        <v>4515.5</v>
      </c>
      <c r="H9" s="34">
        <f>'Quadro de Áreas'!$D$28</f>
        <v>11300</v>
      </c>
      <c r="I9" s="34">
        <f>(1*F9)+(0.5*G9)+(0.25*H9)</f>
        <v>10790.17</v>
      </c>
      <c r="J9" s="35">
        <f t="shared" si="0"/>
        <v>51.4</v>
      </c>
      <c r="K9" s="36">
        <f t="shared" ref="K9:K28" si="2">(E9*J9)*((8/I9)^0.4)*I9</f>
        <v>0</v>
      </c>
      <c r="L9" s="74"/>
      <c r="O9" s="61"/>
    </row>
    <row r="10" spans="1:15" x14ac:dyDescent="0.35">
      <c r="A10" s="177"/>
      <c r="B10" s="80" t="s">
        <v>43</v>
      </c>
      <c r="C10" s="76">
        <v>0.8</v>
      </c>
      <c r="D10" s="78">
        <v>1</v>
      </c>
      <c r="E10" s="76">
        <f t="shared" si="1"/>
        <v>0.8</v>
      </c>
      <c r="F10" s="34">
        <f>'Quadro de Áreas'!$D$12</f>
        <v>5707.42</v>
      </c>
      <c r="G10" s="34">
        <f>'Quadro de Áreas'!$D$20</f>
        <v>4515.5</v>
      </c>
      <c r="H10" s="34">
        <f>'Quadro de Áreas'!$D$28</f>
        <v>11300</v>
      </c>
      <c r="I10" s="34">
        <f t="shared" ref="I10:I13" si="3">(1*F10)+(0.5*G10)+(0.25*H10)</f>
        <v>10790.17</v>
      </c>
      <c r="J10" s="35">
        <f t="shared" si="0"/>
        <v>51.4</v>
      </c>
      <c r="K10" s="36">
        <f t="shared" si="2"/>
        <v>24837.396652197567</v>
      </c>
      <c r="L10" s="74"/>
      <c r="O10" s="61"/>
    </row>
    <row r="11" spans="1:15" x14ac:dyDescent="0.35">
      <c r="A11" s="177"/>
      <c r="B11" s="80" t="s">
        <v>44</v>
      </c>
      <c r="C11" s="33">
        <v>0.52</v>
      </c>
      <c r="D11" s="78">
        <v>0</v>
      </c>
      <c r="E11" s="76">
        <f t="shared" si="1"/>
        <v>0</v>
      </c>
      <c r="F11" s="34">
        <f>'Quadro de Áreas'!$D$12</f>
        <v>5707.42</v>
      </c>
      <c r="G11" s="34">
        <f>'Quadro de Áreas'!$D$20</f>
        <v>4515.5</v>
      </c>
      <c r="H11" s="34">
        <f>'Quadro de Áreas'!$D$28</f>
        <v>11300</v>
      </c>
      <c r="I11" s="34">
        <f t="shared" si="3"/>
        <v>10790.17</v>
      </c>
      <c r="J11" s="35">
        <f t="shared" si="0"/>
        <v>51.4</v>
      </c>
      <c r="K11" s="36">
        <f t="shared" si="2"/>
        <v>0</v>
      </c>
      <c r="L11" s="74"/>
    </row>
    <row r="12" spans="1:15" x14ac:dyDescent="0.35">
      <c r="A12" s="177"/>
      <c r="B12" s="80" t="s">
        <v>58</v>
      </c>
      <c r="C12" s="33">
        <v>0.2</v>
      </c>
      <c r="D12" s="78">
        <v>0</v>
      </c>
      <c r="E12" s="76">
        <f t="shared" si="1"/>
        <v>0</v>
      </c>
      <c r="F12" s="34">
        <f>'Quadro de Áreas'!$D$12</f>
        <v>5707.42</v>
      </c>
      <c r="G12" s="34">
        <f>'Quadro de Áreas'!$D$20</f>
        <v>4515.5</v>
      </c>
      <c r="H12" s="34">
        <f>'Quadro de Áreas'!$D$28</f>
        <v>11300</v>
      </c>
      <c r="I12" s="34">
        <f t="shared" si="3"/>
        <v>10790.17</v>
      </c>
      <c r="J12" s="35">
        <f t="shared" si="0"/>
        <v>51.4</v>
      </c>
      <c r="K12" s="36">
        <f t="shared" si="2"/>
        <v>0</v>
      </c>
      <c r="L12" s="74"/>
      <c r="O12" s="61"/>
    </row>
    <row r="13" spans="1:15" x14ac:dyDescent="0.35">
      <c r="A13" s="178"/>
      <c r="B13" s="80" t="s">
        <v>51</v>
      </c>
      <c r="C13" s="33">
        <v>0.13</v>
      </c>
      <c r="D13" s="78">
        <v>0</v>
      </c>
      <c r="E13" s="76">
        <f t="shared" si="1"/>
        <v>0</v>
      </c>
      <c r="F13" s="34">
        <f>'Quadro de Áreas'!$D$12</f>
        <v>5707.42</v>
      </c>
      <c r="G13" s="34">
        <f>'Quadro de Áreas'!$D$20</f>
        <v>4515.5</v>
      </c>
      <c r="H13" s="34">
        <f>'Quadro de Áreas'!$D$28</f>
        <v>11300</v>
      </c>
      <c r="I13" s="34">
        <f t="shared" si="3"/>
        <v>10790.17</v>
      </c>
      <c r="J13" s="35">
        <f t="shared" si="0"/>
        <v>51.4</v>
      </c>
      <c r="K13" s="36">
        <f t="shared" si="2"/>
        <v>0</v>
      </c>
      <c r="L13" s="74"/>
      <c r="O13" s="61"/>
    </row>
    <row r="14" spans="1:15" x14ac:dyDescent="0.35">
      <c r="A14" s="37"/>
      <c r="B14" s="81"/>
      <c r="C14" s="38"/>
      <c r="D14" s="38"/>
      <c r="E14" s="38"/>
      <c r="F14" s="38"/>
      <c r="G14" s="38"/>
      <c r="H14" s="38"/>
      <c r="I14" s="38"/>
      <c r="J14" s="39" t="s">
        <v>26</v>
      </c>
      <c r="K14" s="40">
        <f>SUM(K8:K13)</f>
        <v>24837.396652197567</v>
      </c>
      <c r="L14" s="75"/>
    </row>
    <row r="15" spans="1:15" x14ac:dyDescent="0.35">
      <c r="A15" s="173" t="s">
        <v>27</v>
      </c>
      <c r="B15" s="41" t="s">
        <v>59</v>
      </c>
      <c r="C15" s="42">
        <v>9.9000000000000005E-2</v>
      </c>
      <c r="D15" s="78">
        <v>0</v>
      </c>
      <c r="E15" s="76">
        <f t="shared" ref="E15:E26" si="4">ROUND(C15*D15,6)</f>
        <v>0</v>
      </c>
      <c r="F15" s="34">
        <f>'Quadro de Áreas'!$D$12</f>
        <v>5707.42</v>
      </c>
      <c r="G15" s="34">
        <f>'Quadro de Áreas'!$D$20</f>
        <v>4515.5</v>
      </c>
      <c r="H15" s="34">
        <f>'Quadro de Áreas'!$D$28</f>
        <v>11300</v>
      </c>
      <c r="I15" s="43">
        <f>(1*F15)+(0.5*G15)+(0.25*H15)</f>
        <v>10790.17</v>
      </c>
      <c r="J15" s="44">
        <f t="shared" ref="J15:J26" si="5">$I$76</f>
        <v>51.4</v>
      </c>
      <c r="K15" s="36">
        <f t="shared" si="2"/>
        <v>0</v>
      </c>
      <c r="L15" s="74"/>
      <c r="O15" s="61"/>
    </row>
    <row r="16" spans="1:15" x14ac:dyDescent="0.35">
      <c r="A16" s="174"/>
      <c r="B16" s="49" t="s">
        <v>46</v>
      </c>
      <c r="C16" s="45">
        <v>3.5999999999999997E-2</v>
      </c>
      <c r="D16" s="78">
        <v>0</v>
      </c>
      <c r="E16" s="76">
        <f t="shared" si="4"/>
        <v>0</v>
      </c>
      <c r="F16" s="34">
        <f>'Quadro de Áreas'!$D$12</f>
        <v>5707.42</v>
      </c>
      <c r="G16" s="34">
        <f>'Quadro de Áreas'!$D$20</f>
        <v>4515.5</v>
      </c>
      <c r="H16" s="34">
        <f>'Quadro de Áreas'!$D$28</f>
        <v>11300</v>
      </c>
      <c r="I16" s="34">
        <f t="shared" ref="I16:I26" si="6">(1*F16)+(0.5*G16)+(0.25*H16)</f>
        <v>10790.17</v>
      </c>
      <c r="J16" s="44">
        <f t="shared" si="5"/>
        <v>51.4</v>
      </c>
      <c r="K16" s="36">
        <f t="shared" si="2"/>
        <v>0</v>
      </c>
      <c r="L16" s="74"/>
      <c r="O16" s="61"/>
    </row>
    <row r="17" spans="1:17" x14ac:dyDescent="0.35">
      <c r="A17" s="174"/>
      <c r="B17" s="49" t="s">
        <v>28</v>
      </c>
      <c r="C17" s="45">
        <v>0.13500000000000001</v>
      </c>
      <c r="D17" s="78">
        <v>0</v>
      </c>
      <c r="E17" s="76">
        <f t="shared" si="4"/>
        <v>0</v>
      </c>
      <c r="F17" s="34">
        <f>'Quadro de Áreas'!$D$12</f>
        <v>5707.42</v>
      </c>
      <c r="G17" s="34">
        <f>'Quadro de Áreas'!$D$20</f>
        <v>4515.5</v>
      </c>
      <c r="H17" s="34">
        <f>'Quadro de Áreas'!$D$28</f>
        <v>11300</v>
      </c>
      <c r="I17" s="34">
        <f t="shared" si="6"/>
        <v>10790.17</v>
      </c>
      <c r="J17" s="44">
        <f t="shared" si="5"/>
        <v>51.4</v>
      </c>
      <c r="K17" s="36">
        <f t="shared" si="2"/>
        <v>0</v>
      </c>
      <c r="L17" s="74"/>
    </row>
    <row r="18" spans="1:17" x14ac:dyDescent="0.35">
      <c r="A18" s="174"/>
      <c r="B18" s="49" t="s">
        <v>124</v>
      </c>
      <c r="C18" s="45">
        <v>0.14099999999999999</v>
      </c>
      <c r="D18" s="78">
        <v>0</v>
      </c>
      <c r="E18" s="76">
        <f t="shared" ref="E18" si="7">ROUND(C18*D18,6)</f>
        <v>0</v>
      </c>
      <c r="F18" s="34">
        <f>'Quadro de Áreas'!$D$12</f>
        <v>5707.42</v>
      </c>
      <c r="G18" s="34">
        <f>'Quadro de Áreas'!$D$20</f>
        <v>4515.5</v>
      </c>
      <c r="H18" s="34">
        <f>'Quadro de Áreas'!$D$28</f>
        <v>11300</v>
      </c>
      <c r="I18" s="34">
        <f t="shared" ref="I18" si="8">(1*F18)+(0.5*G18)+(0.25*H18)</f>
        <v>10790.17</v>
      </c>
      <c r="J18" s="44">
        <f t="shared" si="5"/>
        <v>51.4</v>
      </c>
      <c r="K18" s="36">
        <f t="shared" ref="K18" si="9">(E18*J18)*((8/I18)^0.4)*I18</f>
        <v>0</v>
      </c>
      <c r="L18" s="74"/>
    </row>
    <row r="19" spans="1:17" x14ac:dyDescent="0.35">
      <c r="A19" s="174"/>
      <c r="B19" s="49" t="s">
        <v>60</v>
      </c>
      <c r="C19" s="107">
        <v>0.33</v>
      </c>
      <c r="D19" s="78">
        <v>1</v>
      </c>
      <c r="E19" s="76">
        <f t="shared" si="4"/>
        <v>0.33</v>
      </c>
      <c r="F19" s="34">
        <f>'Quadro de Áreas'!$D$12</f>
        <v>5707.42</v>
      </c>
      <c r="G19" s="34">
        <f>'Quadro de Áreas'!$D$20</f>
        <v>4515.5</v>
      </c>
      <c r="H19" s="34">
        <f>'Quadro de Áreas'!$D$28</f>
        <v>11300</v>
      </c>
      <c r="I19" s="34">
        <f t="shared" si="6"/>
        <v>10790.17</v>
      </c>
      <c r="J19" s="44">
        <f t="shared" si="5"/>
        <v>51.4</v>
      </c>
      <c r="K19" s="36">
        <f t="shared" si="2"/>
        <v>10245.426119031496</v>
      </c>
      <c r="L19" s="74"/>
    </row>
    <row r="20" spans="1:17" x14ac:dyDescent="0.35">
      <c r="A20" s="174"/>
      <c r="B20" s="49" t="s">
        <v>52</v>
      </c>
      <c r="C20" s="107">
        <v>0.12</v>
      </c>
      <c r="D20" s="78">
        <v>1</v>
      </c>
      <c r="E20" s="76">
        <f t="shared" si="4"/>
        <v>0.12</v>
      </c>
      <c r="F20" s="34">
        <f>'Quadro de Áreas'!$D$12</f>
        <v>5707.42</v>
      </c>
      <c r="G20" s="34">
        <f>'Quadro de Áreas'!$D$20</f>
        <v>4515.5</v>
      </c>
      <c r="H20" s="34">
        <f>'Quadro de Áreas'!$D$28</f>
        <v>11300</v>
      </c>
      <c r="I20" s="34">
        <f t="shared" si="6"/>
        <v>10790.17</v>
      </c>
      <c r="J20" s="44">
        <f t="shared" si="5"/>
        <v>51.4</v>
      </c>
      <c r="K20" s="36">
        <f t="shared" si="2"/>
        <v>3725.6094978296342</v>
      </c>
      <c r="L20" s="74"/>
    </row>
    <row r="21" spans="1:17" x14ac:dyDescent="0.35">
      <c r="A21" s="174"/>
      <c r="B21" s="49" t="s">
        <v>47</v>
      </c>
      <c r="C21" s="45">
        <v>0.1</v>
      </c>
      <c r="D21" s="78">
        <v>1</v>
      </c>
      <c r="E21" s="76">
        <f t="shared" si="4"/>
        <v>0.1</v>
      </c>
      <c r="F21" s="34">
        <f>'Quadro de Áreas'!$D$12</f>
        <v>5707.42</v>
      </c>
      <c r="G21" s="34">
        <f>'Quadro de Áreas'!$D$20</f>
        <v>4515.5</v>
      </c>
      <c r="H21" s="34">
        <f>'Quadro de Áreas'!$D$28</f>
        <v>11300</v>
      </c>
      <c r="I21" s="34">
        <f t="shared" si="6"/>
        <v>10790.17</v>
      </c>
      <c r="J21" s="44">
        <f t="shared" si="5"/>
        <v>51.4</v>
      </c>
      <c r="K21" s="36">
        <f t="shared" si="2"/>
        <v>3104.6745815246959</v>
      </c>
      <c r="L21" s="74"/>
      <c r="N21" s="62"/>
    </row>
    <row r="22" spans="1:17" x14ac:dyDescent="0.35">
      <c r="A22" s="174"/>
      <c r="B22" s="49" t="s">
        <v>48</v>
      </c>
      <c r="C22" s="107">
        <v>0.2</v>
      </c>
      <c r="D22" s="78">
        <v>1</v>
      </c>
      <c r="E22" s="76">
        <f t="shared" si="4"/>
        <v>0.2</v>
      </c>
      <c r="F22" s="34">
        <f>'Quadro de Áreas'!$D$12</f>
        <v>5707.42</v>
      </c>
      <c r="G22" s="34">
        <f>'Quadro de Áreas'!$D$20</f>
        <v>4515.5</v>
      </c>
      <c r="H22" s="34">
        <f>'Quadro de Áreas'!$D$28</f>
        <v>11300</v>
      </c>
      <c r="I22" s="34">
        <f t="shared" si="6"/>
        <v>10790.17</v>
      </c>
      <c r="J22" s="44">
        <f t="shared" si="5"/>
        <v>51.4</v>
      </c>
      <c r="K22" s="36">
        <f t="shared" si="2"/>
        <v>6209.3491630493918</v>
      </c>
      <c r="L22" s="74"/>
      <c r="O22" s="65"/>
      <c r="P22" s="61"/>
      <c r="Q22" s="2"/>
    </row>
    <row r="23" spans="1:17" x14ac:dyDescent="0.35">
      <c r="A23" s="174"/>
      <c r="B23" s="49" t="s">
        <v>122</v>
      </c>
      <c r="C23" s="107">
        <v>0.15</v>
      </c>
      <c r="D23" s="78">
        <v>1</v>
      </c>
      <c r="E23" s="76">
        <f t="shared" ref="E23" si="10">ROUND(C23*D23,6)</f>
        <v>0.15</v>
      </c>
      <c r="F23" s="34">
        <f>'Quadro de Áreas'!$D$12</f>
        <v>5707.42</v>
      </c>
      <c r="G23" s="34">
        <f>'Quadro de Áreas'!$D$20</f>
        <v>4515.5</v>
      </c>
      <c r="H23" s="34">
        <f>'Quadro de Áreas'!$D$28</f>
        <v>11300</v>
      </c>
      <c r="I23" s="34">
        <f t="shared" ref="I23" si="11">(1*F23)+(0.5*G23)+(0.25*H23)</f>
        <v>10790.17</v>
      </c>
      <c r="J23" s="44">
        <f t="shared" si="5"/>
        <v>51.4</v>
      </c>
      <c r="K23" s="36">
        <f t="shared" ref="K23" si="12">(E23*J23)*((8/I23)^0.4)*I23</f>
        <v>4657.0118722870429</v>
      </c>
      <c r="L23" s="74"/>
      <c r="O23" s="65"/>
      <c r="P23" s="61"/>
      <c r="Q23" s="2"/>
    </row>
    <row r="24" spans="1:17" x14ac:dyDescent="0.35">
      <c r="A24" s="174"/>
      <c r="B24" s="49" t="s">
        <v>49</v>
      </c>
      <c r="C24" s="107">
        <v>0.68</v>
      </c>
      <c r="D24" s="78">
        <v>1</v>
      </c>
      <c r="E24" s="76">
        <f t="shared" si="4"/>
        <v>0.68</v>
      </c>
      <c r="F24" s="34">
        <f>'Quadro de Áreas'!$D$12</f>
        <v>5707.42</v>
      </c>
      <c r="G24" s="34">
        <f>'Quadro de Áreas'!$D$20</f>
        <v>4515.5</v>
      </c>
      <c r="H24" s="34">
        <f>'Quadro de Áreas'!$D$28</f>
        <v>11300</v>
      </c>
      <c r="I24" s="34">
        <f t="shared" si="6"/>
        <v>10790.17</v>
      </c>
      <c r="J24" s="44">
        <f t="shared" si="5"/>
        <v>51.4</v>
      </c>
      <c r="K24" s="36">
        <f t="shared" si="2"/>
        <v>21111.787154367928</v>
      </c>
      <c r="L24" s="74"/>
      <c r="O24" s="65"/>
      <c r="P24" s="61"/>
      <c r="Q24" s="2"/>
    </row>
    <row r="25" spans="1:17" x14ac:dyDescent="0.35">
      <c r="A25" s="174"/>
      <c r="B25" s="49" t="s">
        <v>123</v>
      </c>
      <c r="C25" s="110">
        <v>0.47</v>
      </c>
      <c r="D25" s="78">
        <v>0</v>
      </c>
      <c r="E25" s="76">
        <f t="shared" ref="E25" si="13">ROUND(C25*D25,6)</f>
        <v>0</v>
      </c>
      <c r="F25" s="34">
        <f>'Quadro de Áreas'!$D$12</f>
        <v>5707.42</v>
      </c>
      <c r="G25" s="34">
        <f>'Quadro de Áreas'!$D$20</f>
        <v>4515.5</v>
      </c>
      <c r="H25" s="34">
        <f>'Quadro de Áreas'!$D$28</f>
        <v>11300</v>
      </c>
      <c r="I25" s="34">
        <f t="shared" ref="I25" si="14">(1*F25)+(0.5*G25)+(0.25*H25)</f>
        <v>10790.17</v>
      </c>
      <c r="J25" s="44">
        <f t="shared" si="5"/>
        <v>51.4</v>
      </c>
      <c r="K25" s="36">
        <f t="shared" ref="K25" si="15">(E25*J25)*((8/I25)^0.4)*I25</f>
        <v>0</v>
      </c>
      <c r="L25" s="74"/>
      <c r="O25" s="65"/>
      <c r="P25" s="61"/>
      <c r="Q25" s="2"/>
    </row>
    <row r="26" spans="1:17" x14ac:dyDescent="0.35">
      <c r="A26" s="174"/>
      <c r="B26" s="82" t="s">
        <v>50</v>
      </c>
      <c r="C26" s="110">
        <v>0.21</v>
      </c>
      <c r="D26" s="78">
        <v>1</v>
      </c>
      <c r="E26" s="76">
        <f t="shared" si="4"/>
        <v>0.21</v>
      </c>
      <c r="F26" s="34">
        <f>'Quadro de Áreas'!$D$12</f>
        <v>5707.42</v>
      </c>
      <c r="G26" s="34">
        <f>'Quadro de Áreas'!$D$20</f>
        <v>4515.5</v>
      </c>
      <c r="H26" s="34">
        <f>'Quadro de Áreas'!$D$28</f>
        <v>11300</v>
      </c>
      <c r="I26" s="47">
        <f t="shared" si="6"/>
        <v>10790.17</v>
      </c>
      <c r="J26" s="44">
        <f t="shared" si="5"/>
        <v>51.4</v>
      </c>
      <c r="K26" s="36">
        <f t="shared" si="2"/>
        <v>6519.8166212018596</v>
      </c>
      <c r="L26" s="74"/>
      <c r="O26" s="65"/>
      <c r="P26" s="61"/>
      <c r="Q26" s="2"/>
    </row>
    <row r="27" spans="1:17" x14ac:dyDescent="0.35">
      <c r="A27" s="175"/>
      <c r="B27" s="83"/>
      <c r="C27" s="38"/>
      <c r="D27" s="38"/>
      <c r="E27" s="38"/>
      <c r="F27" s="38"/>
      <c r="G27" s="38"/>
      <c r="H27" s="38"/>
      <c r="I27" s="38"/>
      <c r="J27" s="48" t="s">
        <v>29</v>
      </c>
      <c r="K27" s="40">
        <f>SUM(K15:K26)</f>
        <v>55573.675009292048</v>
      </c>
      <c r="L27" s="75"/>
      <c r="O27" s="65"/>
      <c r="P27" s="61"/>
      <c r="Q27" s="2"/>
    </row>
    <row r="28" spans="1:17" x14ac:dyDescent="0.35">
      <c r="A28" s="178" t="s">
        <v>30</v>
      </c>
      <c r="B28" s="41" t="s">
        <v>31</v>
      </c>
      <c r="C28" s="42">
        <v>0.06</v>
      </c>
      <c r="D28" s="78">
        <v>0</v>
      </c>
      <c r="E28" s="76">
        <f t="shared" ref="E28:E48" si="16">ROUND(C28*D28,6)</f>
        <v>0</v>
      </c>
      <c r="F28" s="34">
        <f>'Quadro de Áreas'!$D$12</f>
        <v>5707.42</v>
      </c>
      <c r="G28" s="34">
        <f>'Quadro de Áreas'!$D$20</f>
        <v>4515.5</v>
      </c>
      <c r="H28" s="34">
        <f>'Quadro de Áreas'!$D$28</f>
        <v>11300</v>
      </c>
      <c r="I28" s="43">
        <f t="shared" ref="I28:I48" si="17">(1*F28)+(0.5*G28)+(0.25*H28)</f>
        <v>10790.17</v>
      </c>
      <c r="J28" s="44">
        <f t="shared" ref="J28:J48" si="18">$I$76</f>
        <v>51.4</v>
      </c>
      <c r="K28" s="36">
        <f t="shared" si="2"/>
        <v>0</v>
      </c>
      <c r="L28" s="74"/>
      <c r="O28" s="57"/>
      <c r="P28" s="63"/>
    </row>
    <row r="29" spans="1:17" ht="31" x14ac:dyDescent="0.35">
      <c r="A29" s="179"/>
      <c r="B29" s="49" t="s">
        <v>32</v>
      </c>
      <c r="C29" s="45">
        <v>0.20399999999999999</v>
      </c>
      <c r="D29" s="78">
        <v>0</v>
      </c>
      <c r="E29" s="76">
        <f t="shared" si="16"/>
        <v>0</v>
      </c>
      <c r="F29" s="34">
        <f>'Quadro de Áreas'!$D$12</f>
        <v>5707.42</v>
      </c>
      <c r="G29" s="34">
        <f>'Quadro de Áreas'!$D$20</f>
        <v>4515.5</v>
      </c>
      <c r="H29" s="34">
        <f>'Quadro de Áreas'!$D$28</f>
        <v>11300</v>
      </c>
      <c r="I29" s="34">
        <f t="shared" si="17"/>
        <v>10790.17</v>
      </c>
      <c r="J29" s="44">
        <f t="shared" si="18"/>
        <v>51.4</v>
      </c>
      <c r="K29" s="36">
        <f t="shared" ref="K29:K61" si="19">(E29*J29)*((8/I29)^0.4)*I29</f>
        <v>0</v>
      </c>
      <c r="L29" s="74"/>
    </row>
    <row r="30" spans="1:17" ht="31" x14ac:dyDescent="0.35">
      <c r="A30" s="179"/>
      <c r="B30" s="49" t="s">
        <v>33</v>
      </c>
      <c r="C30" s="45">
        <v>0.09</v>
      </c>
      <c r="D30" s="78">
        <v>0</v>
      </c>
      <c r="E30" s="76">
        <f t="shared" si="16"/>
        <v>0</v>
      </c>
      <c r="F30" s="34">
        <f>'Quadro de Áreas'!$D$12</f>
        <v>5707.42</v>
      </c>
      <c r="G30" s="34">
        <f>'Quadro de Áreas'!$D$20</f>
        <v>4515.5</v>
      </c>
      <c r="H30" s="34">
        <f>'Quadro de Áreas'!$D$28</f>
        <v>11300</v>
      </c>
      <c r="I30" s="34">
        <f t="shared" si="17"/>
        <v>10790.17</v>
      </c>
      <c r="J30" s="44">
        <f t="shared" si="18"/>
        <v>51.4</v>
      </c>
      <c r="K30" s="36">
        <f t="shared" si="19"/>
        <v>0</v>
      </c>
      <c r="L30" s="74"/>
    </row>
    <row r="31" spans="1:17" x14ac:dyDescent="0.35">
      <c r="A31" s="179"/>
      <c r="B31" s="49" t="s">
        <v>34</v>
      </c>
      <c r="C31" s="45">
        <v>5.0999999999999997E-2</v>
      </c>
      <c r="D31" s="78">
        <v>0</v>
      </c>
      <c r="E31" s="76">
        <f t="shared" si="16"/>
        <v>0</v>
      </c>
      <c r="F31" s="34">
        <f>'Quadro de Áreas'!$D$12</f>
        <v>5707.42</v>
      </c>
      <c r="G31" s="34">
        <f>'Quadro de Áreas'!$D$20</f>
        <v>4515.5</v>
      </c>
      <c r="H31" s="34">
        <f>'Quadro de Áreas'!$D$28</f>
        <v>11300</v>
      </c>
      <c r="I31" s="34">
        <f t="shared" si="17"/>
        <v>10790.17</v>
      </c>
      <c r="J31" s="44">
        <f t="shared" si="18"/>
        <v>51.4</v>
      </c>
      <c r="K31" s="36">
        <f t="shared" si="19"/>
        <v>0</v>
      </c>
      <c r="L31" s="74"/>
    </row>
    <row r="32" spans="1:17" ht="31" x14ac:dyDescent="0.35">
      <c r="A32" s="179"/>
      <c r="B32" s="49" t="s">
        <v>35</v>
      </c>
      <c r="C32" s="45">
        <v>5.3999999999999999E-2</v>
      </c>
      <c r="D32" s="78">
        <v>0</v>
      </c>
      <c r="E32" s="76">
        <f t="shared" si="16"/>
        <v>0</v>
      </c>
      <c r="F32" s="34">
        <f>'Quadro de Áreas'!$D$12</f>
        <v>5707.42</v>
      </c>
      <c r="G32" s="34">
        <f>'Quadro de Áreas'!$D$20</f>
        <v>4515.5</v>
      </c>
      <c r="H32" s="34">
        <f>'Quadro de Áreas'!$D$28</f>
        <v>11300</v>
      </c>
      <c r="I32" s="34">
        <f t="shared" si="17"/>
        <v>10790.17</v>
      </c>
      <c r="J32" s="44">
        <f t="shared" si="18"/>
        <v>51.4</v>
      </c>
      <c r="K32" s="36">
        <f t="shared" si="19"/>
        <v>0</v>
      </c>
      <c r="L32" s="74"/>
    </row>
    <row r="33" spans="1:12" x14ac:dyDescent="0.35">
      <c r="A33" s="179"/>
      <c r="B33" s="49" t="s">
        <v>77</v>
      </c>
      <c r="C33" s="45">
        <v>0.2</v>
      </c>
      <c r="D33" s="78">
        <v>1</v>
      </c>
      <c r="E33" s="76">
        <f t="shared" si="16"/>
        <v>0.2</v>
      </c>
      <c r="F33" s="34">
        <f>'Quadro de Áreas'!$D$12</f>
        <v>5707.42</v>
      </c>
      <c r="G33" s="34">
        <f>'Quadro de Áreas'!$D$20</f>
        <v>4515.5</v>
      </c>
      <c r="H33" s="34">
        <f>'Quadro de Áreas'!$D$28</f>
        <v>11300</v>
      </c>
      <c r="I33" s="34">
        <f t="shared" si="17"/>
        <v>10790.17</v>
      </c>
      <c r="J33" s="44">
        <f t="shared" si="18"/>
        <v>51.4</v>
      </c>
      <c r="K33" s="36">
        <f t="shared" si="19"/>
        <v>6209.3491630493918</v>
      </c>
      <c r="L33" s="74"/>
    </row>
    <row r="34" spans="1:12" x14ac:dyDescent="0.35">
      <c r="A34" s="179"/>
      <c r="B34" s="49" t="s">
        <v>19</v>
      </c>
      <c r="C34" s="107">
        <v>0.09</v>
      </c>
      <c r="D34" s="78">
        <v>1</v>
      </c>
      <c r="E34" s="76">
        <f t="shared" si="16"/>
        <v>0.09</v>
      </c>
      <c r="F34" s="34">
        <f>'Quadro de Áreas'!$D$12</f>
        <v>5707.42</v>
      </c>
      <c r="G34" s="34">
        <f>'Quadro de Áreas'!$D$20</f>
        <v>4515.5</v>
      </c>
      <c r="H34" s="34">
        <f>'Quadro de Áreas'!$D$28</f>
        <v>11300</v>
      </c>
      <c r="I34" s="34">
        <f t="shared" si="17"/>
        <v>10790.17</v>
      </c>
      <c r="J34" s="44">
        <f t="shared" si="18"/>
        <v>51.4</v>
      </c>
      <c r="K34" s="36">
        <f t="shared" si="19"/>
        <v>2794.2071233722259</v>
      </c>
      <c r="L34" s="74"/>
    </row>
    <row r="35" spans="1:12" x14ac:dyDescent="0.35">
      <c r="A35" s="179"/>
      <c r="B35" s="49" t="s">
        <v>78</v>
      </c>
      <c r="C35" s="107">
        <v>0.17</v>
      </c>
      <c r="D35" s="78">
        <v>1</v>
      </c>
      <c r="E35" s="76">
        <f t="shared" si="16"/>
        <v>0.17</v>
      </c>
      <c r="F35" s="34">
        <f>'Quadro de Áreas'!$D$12</f>
        <v>5707.42</v>
      </c>
      <c r="G35" s="34">
        <f>'Quadro de Áreas'!$D$20</f>
        <v>4515.5</v>
      </c>
      <c r="H35" s="34">
        <f>'Quadro de Áreas'!$D$28</f>
        <v>11300</v>
      </c>
      <c r="I35" s="34">
        <f t="shared" si="17"/>
        <v>10790.17</v>
      </c>
      <c r="J35" s="44">
        <f t="shared" si="18"/>
        <v>51.4</v>
      </c>
      <c r="K35" s="36">
        <f t="shared" si="19"/>
        <v>5277.9467885919821</v>
      </c>
      <c r="L35" s="74"/>
    </row>
    <row r="36" spans="1:12" x14ac:dyDescent="0.35">
      <c r="A36" s="179"/>
      <c r="B36" s="49" t="s">
        <v>79</v>
      </c>
      <c r="C36" s="107">
        <v>0.17</v>
      </c>
      <c r="D36" s="78">
        <v>1</v>
      </c>
      <c r="E36" s="76">
        <f t="shared" si="16"/>
        <v>0.17</v>
      </c>
      <c r="F36" s="34">
        <f>'Quadro de Áreas'!$D$12</f>
        <v>5707.42</v>
      </c>
      <c r="G36" s="34">
        <f>'Quadro de Áreas'!$D$20</f>
        <v>4515.5</v>
      </c>
      <c r="H36" s="34">
        <f>'Quadro de Áreas'!$D$28</f>
        <v>11300</v>
      </c>
      <c r="I36" s="34">
        <f t="shared" si="17"/>
        <v>10790.17</v>
      </c>
      <c r="J36" s="44">
        <f t="shared" si="18"/>
        <v>51.4</v>
      </c>
      <c r="K36" s="36">
        <f t="shared" si="19"/>
        <v>5277.9467885919821</v>
      </c>
      <c r="L36" s="74"/>
    </row>
    <row r="37" spans="1:12" x14ac:dyDescent="0.35">
      <c r="A37" s="179"/>
      <c r="B37" s="49" t="s">
        <v>88</v>
      </c>
      <c r="C37" s="107">
        <v>0.17</v>
      </c>
      <c r="D37" s="78">
        <v>1</v>
      </c>
      <c r="E37" s="76">
        <f t="shared" si="16"/>
        <v>0.17</v>
      </c>
      <c r="F37" s="34">
        <f>'Quadro de Áreas'!$D$12</f>
        <v>5707.42</v>
      </c>
      <c r="G37" s="34">
        <f>'Quadro de Áreas'!$D$20</f>
        <v>4515.5</v>
      </c>
      <c r="H37" s="34">
        <f>'Quadro de Áreas'!$D$28</f>
        <v>11300</v>
      </c>
      <c r="I37" s="34">
        <f t="shared" si="17"/>
        <v>10790.17</v>
      </c>
      <c r="J37" s="44">
        <f t="shared" si="18"/>
        <v>51.4</v>
      </c>
      <c r="K37" s="36">
        <f t="shared" si="19"/>
        <v>5277.9467885919821</v>
      </c>
      <c r="L37" s="74"/>
    </row>
    <row r="38" spans="1:12" x14ac:dyDescent="0.35">
      <c r="A38" s="179"/>
      <c r="B38" s="49" t="s">
        <v>125</v>
      </c>
      <c r="C38" s="45">
        <v>0.17</v>
      </c>
      <c r="D38" s="78">
        <v>1</v>
      </c>
      <c r="E38" s="76">
        <f t="shared" si="16"/>
        <v>0.17</v>
      </c>
      <c r="F38" s="34">
        <f>'Quadro de Áreas'!$D$12</f>
        <v>5707.42</v>
      </c>
      <c r="G38" s="34">
        <f>'Quadro de Áreas'!$D$20</f>
        <v>4515.5</v>
      </c>
      <c r="H38" s="34">
        <f>'Quadro de Áreas'!$D$28</f>
        <v>11300</v>
      </c>
      <c r="I38" s="34">
        <f t="shared" si="17"/>
        <v>10790.17</v>
      </c>
      <c r="J38" s="44">
        <f t="shared" si="18"/>
        <v>51.4</v>
      </c>
      <c r="K38" s="36">
        <f t="shared" si="19"/>
        <v>5277.9467885919821</v>
      </c>
      <c r="L38" s="74"/>
    </row>
    <row r="39" spans="1:12" ht="31" x14ac:dyDescent="0.35">
      <c r="A39" s="179"/>
      <c r="B39" s="49" t="s">
        <v>80</v>
      </c>
      <c r="C39" s="45">
        <v>0.3</v>
      </c>
      <c r="D39" s="78">
        <v>0</v>
      </c>
      <c r="E39" s="76">
        <f t="shared" si="16"/>
        <v>0</v>
      </c>
      <c r="F39" s="34">
        <f>'Quadro de Áreas'!$D$12</f>
        <v>5707.42</v>
      </c>
      <c r="G39" s="34">
        <f>'Quadro de Áreas'!$D$20</f>
        <v>4515.5</v>
      </c>
      <c r="H39" s="34">
        <f>'Quadro de Áreas'!$D$28</f>
        <v>11300</v>
      </c>
      <c r="I39" s="34">
        <f t="shared" si="17"/>
        <v>10790.17</v>
      </c>
      <c r="J39" s="44">
        <f t="shared" si="18"/>
        <v>51.4</v>
      </c>
      <c r="K39" s="36">
        <f t="shared" si="19"/>
        <v>0</v>
      </c>
      <c r="L39" s="74"/>
    </row>
    <row r="40" spans="1:12" x14ac:dyDescent="0.35">
      <c r="A40" s="179"/>
      <c r="B40" s="49" t="s">
        <v>81</v>
      </c>
      <c r="C40" s="107">
        <v>0.17</v>
      </c>
      <c r="D40" s="78">
        <v>1</v>
      </c>
      <c r="E40" s="76">
        <f t="shared" si="16"/>
        <v>0.17</v>
      </c>
      <c r="F40" s="34">
        <f>'Quadro de Áreas'!$D$12</f>
        <v>5707.42</v>
      </c>
      <c r="G40" s="34">
        <f>'Quadro de Áreas'!$D$20</f>
        <v>4515.5</v>
      </c>
      <c r="H40" s="34">
        <f>'Quadro de Áreas'!$D$28</f>
        <v>11300</v>
      </c>
      <c r="I40" s="34">
        <f t="shared" si="17"/>
        <v>10790.17</v>
      </c>
      <c r="J40" s="44">
        <f t="shared" si="18"/>
        <v>51.4</v>
      </c>
      <c r="K40" s="36">
        <f t="shared" si="19"/>
        <v>5277.9467885919821</v>
      </c>
      <c r="L40" s="74"/>
    </row>
    <row r="41" spans="1:12" x14ac:dyDescent="0.35">
      <c r="A41" s="179"/>
      <c r="B41" s="49" t="s">
        <v>82</v>
      </c>
      <c r="C41" s="45">
        <v>0.06</v>
      </c>
      <c r="D41" s="78">
        <v>1</v>
      </c>
      <c r="E41" s="76">
        <f t="shared" si="16"/>
        <v>0.06</v>
      </c>
      <c r="F41" s="34">
        <f>'Quadro de Áreas'!$D$12</f>
        <v>5707.42</v>
      </c>
      <c r="G41" s="34">
        <f>'Quadro de Áreas'!$D$20</f>
        <v>4515.5</v>
      </c>
      <c r="H41" s="34">
        <f>'Quadro de Áreas'!$D$28</f>
        <v>11300</v>
      </c>
      <c r="I41" s="34">
        <f t="shared" si="17"/>
        <v>10790.17</v>
      </c>
      <c r="J41" s="44">
        <f t="shared" si="18"/>
        <v>51.4</v>
      </c>
      <c r="K41" s="36">
        <f t="shared" si="19"/>
        <v>1862.8047489148171</v>
      </c>
      <c r="L41" s="74"/>
    </row>
    <row r="42" spans="1:12" x14ac:dyDescent="0.35">
      <c r="A42" s="179"/>
      <c r="B42" s="49" t="s">
        <v>101</v>
      </c>
      <c r="C42" s="45">
        <v>0.06</v>
      </c>
      <c r="D42" s="78">
        <v>1</v>
      </c>
      <c r="E42" s="76">
        <f t="shared" si="16"/>
        <v>0.06</v>
      </c>
      <c r="F42" s="34">
        <f>'Quadro de Áreas'!$D$12</f>
        <v>5707.42</v>
      </c>
      <c r="G42" s="34">
        <f>'Quadro de Áreas'!$D$20</f>
        <v>4515.5</v>
      </c>
      <c r="H42" s="34">
        <f>'Quadro de Áreas'!$D$28</f>
        <v>11300</v>
      </c>
      <c r="I42" s="34">
        <f t="shared" si="17"/>
        <v>10790.17</v>
      </c>
      <c r="J42" s="44">
        <f t="shared" si="18"/>
        <v>51.4</v>
      </c>
      <c r="K42" s="36">
        <f t="shared" si="19"/>
        <v>1862.8047489148171</v>
      </c>
      <c r="L42" s="74"/>
    </row>
    <row r="43" spans="1:12" x14ac:dyDescent="0.35">
      <c r="A43" s="179"/>
      <c r="B43" s="49" t="s">
        <v>83</v>
      </c>
      <c r="C43" s="45">
        <v>0.06</v>
      </c>
      <c r="D43" s="78">
        <v>1</v>
      </c>
      <c r="E43" s="76">
        <f t="shared" si="16"/>
        <v>0.06</v>
      </c>
      <c r="F43" s="34">
        <f>'Quadro de Áreas'!$D$12</f>
        <v>5707.42</v>
      </c>
      <c r="G43" s="34">
        <f>'Quadro de Áreas'!$D$20</f>
        <v>4515.5</v>
      </c>
      <c r="H43" s="34">
        <f>'Quadro de Áreas'!$D$28</f>
        <v>11300</v>
      </c>
      <c r="I43" s="34">
        <f t="shared" si="17"/>
        <v>10790.17</v>
      </c>
      <c r="J43" s="44">
        <f t="shared" si="18"/>
        <v>51.4</v>
      </c>
      <c r="K43" s="36">
        <f t="shared" si="19"/>
        <v>1862.8047489148171</v>
      </c>
      <c r="L43" s="74"/>
    </row>
    <row r="44" spans="1:12" x14ac:dyDescent="0.35">
      <c r="A44" s="179"/>
      <c r="B44" s="49" t="s">
        <v>84</v>
      </c>
      <c r="C44" s="107">
        <v>0.06</v>
      </c>
      <c r="D44" s="78">
        <v>1</v>
      </c>
      <c r="E44" s="76">
        <f t="shared" si="16"/>
        <v>0.06</v>
      </c>
      <c r="F44" s="34">
        <f>'Quadro de Áreas'!$D$12</f>
        <v>5707.42</v>
      </c>
      <c r="G44" s="34">
        <f>'Quadro de Áreas'!$D$20</f>
        <v>4515.5</v>
      </c>
      <c r="H44" s="34">
        <f>'Quadro de Áreas'!$D$28</f>
        <v>11300</v>
      </c>
      <c r="I44" s="34">
        <f t="shared" si="17"/>
        <v>10790.17</v>
      </c>
      <c r="J44" s="44">
        <f t="shared" si="18"/>
        <v>51.4</v>
      </c>
      <c r="K44" s="36">
        <f t="shared" si="19"/>
        <v>1862.8047489148171</v>
      </c>
      <c r="L44" s="74"/>
    </row>
    <row r="45" spans="1:12" x14ac:dyDescent="0.35">
      <c r="A45" s="179"/>
      <c r="B45" s="49" t="s">
        <v>85</v>
      </c>
      <c r="C45" s="45">
        <v>0.39</v>
      </c>
      <c r="D45" s="78">
        <v>1</v>
      </c>
      <c r="E45" s="76">
        <f t="shared" si="16"/>
        <v>0.39</v>
      </c>
      <c r="F45" s="34">
        <f>'Quadro de Áreas'!$D$12</f>
        <v>5707.42</v>
      </c>
      <c r="G45" s="34">
        <f>'Quadro de Áreas'!$D$20</f>
        <v>4515.5</v>
      </c>
      <c r="H45" s="34">
        <f>'Quadro de Áreas'!$D$28</f>
        <v>11300</v>
      </c>
      <c r="I45" s="34">
        <f t="shared" si="17"/>
        <v>10790.17</v>
      </c>
      <c r="J45" s="44">
        <f t="shared" si="18"/>
        <v>51.4</v>
      </c>
      <c r="K45" s="36">
        <f t="shared" si="19"/>
        <v>12108.230867946311</v>
      </c>
      <c r="L45" s="74"/>
    </row>
    <row r="46" spans="1:12" x14ac:dyDescent="0.35">
      <c r="A46" s="179"/>
      <c r="B46" s="49" t="s">
        <v>86</v>
      </c>
      <c r="C46" s="45">
        <v>0.16</v>
      </c>
      <c r="D46" s="78">
        <v>1</v>
      </c>
      <c r="E46" s="76">
        <f t="shared" si="16"/>
        <v>0.16</v>
      </c>
      <c r="F46" s="34">
        <f>'Quadro de Áreas'!$D$12</f>
        <v>5707.42</v>
      </c>
      <c r="G46" s="34">
        <f>'Quadro de Áreas'!$D$20</f>
        <v>4515.5</v>
      </c>
      <c r="H46" s="34">
        <f>'Quadro de Áreas'!$D$28</f>
        <v>11300</v>
      </c>
      <c r="I46" s="34">
        <f>(1*F46)+(0.5*G46)+(0.25*H46)</f>
        <v>10790.17</v>
      </c>
      <c r="J46" s="44">
        <f t="shared" si="18"/>
        <v>51.4</v>
      </c>
      <c r="K46" s="36">
        <f t="shared" si="19"/>
        <v>4967.4793304395134</v>
      </c>
      <c r="L46" s="74"/>
    </row>
    <row r="47" spans="1:12" x14ac:dyDescent="0.35">
      <c r="A47" s="179"/>
      <c r="B47" s="49" t="s">
        <v>87</v>
      </c>
      <c r="C47" s="45">
        <v>0.16</v>
      </c>
      <c r="D47" s="78">
        <v>1</v>
      </c>
      <c r="E47" s="76">
        <f t="shared" si="16"/>
        <v>0.16</v>
      </c>
      <c r="F47" s="34">
        <f>'Quadro de Áreas'!$D$12</f>
        <v>5707.42</v>
      </c>
      <c r="G47" s="34">
        <f>'Quadro de Áreas'!$D$20</f>
        <v>4515.5</v>
      </c>
      <c r="H47" s="34">
        <f>'Quadro de Áreas'!$D$28</f>
        <v>11300</v>
      </c>
      <c r="I47" s="34">
        <f t="shared" si="17"/>
        <v>10790.17</v>
      </c>
      <c r="J47" s="44">
        <f t="shared" si="18"/>
        <v>51.4</v>
      </c>
      <c r="K47" s="36">
        <f t="shared" si="19"/>
        <v>4967.4793304395134</v>
      </c>
      <c r="L47" s="74"/>
    </row>
    <row r="48" spans="1:12" x14ac:dyDescent="0.35">
      <c r="A48" s="179"/>
      <c r="B48" s="82" t="s">
        <v>76</v>
      </c>
      <c r="C48" s="46">
        <v>0.05</v>
      </c>
      <c r="D48" s="78">
        <v>1</v>
      </c>
      <c r="E48" s="76">
        <f t="shared" si="16"/>
        <v>0.05</v>
      </c>
      <c r="F48" s="34">
        <f>'Quadro de Áreas'!$D$12</f>
        <v>5707.42</v>
      </c>
      <c r="G48" s="34">
        <f>'Quadro de Áreas'!$D$20</f>
        <v>4515.5</v>
      </c>
      <c r="H48" s="34">
        <f>'Quadro de Áreas'!$D$28</f>
        <v>11300</v>
      </c>
      <c r="I48" s="47">
        <f t="shared" si="17"/>
        <v>10790.17</v>
      </c>
      <c r="J48" s="44">
        <f t="shared" si="18"/>
        <v>51.4</v>
      </c>
      <c r="K48" s="36">
        <f t="shared" si="19"/>
        <v>1552.3372907623479</v>
      </c>
      <c r="L48" s="74"/>
    </row>
    <row r="49" spans="1:12" x14ac:dyDescent="0.35">
      <c r="A49" s="180"/>
      <c r="B49" s="83"/>
      <c r="C49" s="38"/>
      <c r="D49" s="38"/>
      <c r="E49" s="38"/>
      <c r="F49" s="38"/>
      <c r="G49" s="38"/>
      <c r="H49" s="38"/>
      <c r="I49" s="38"/>
      <c r="J49" s="48" t="s">
        <v>36</v>
      </c>
      <c r="K49" s="40">
        <f>SUM(K28:K48)</f>
        <v>66440.036044628461</v>
      </c>
      <c r="L49" s="75"/>
    </row>
    <row r="50" spans="1:12" x14ac:dyDescent="0.35">
      <c r="A50" s="173" t="s">
        <v>37</v>
      </c>
      <c r="B50" s="41" t="s">
        <v>89</v>
      </c>
      <c r="C50" s="42">
        <v>0.108</v>
      </c>
      <c r="D50" s="78">
        <v>0</v>
      </c>
      <c r="E50" s="76">
        <f t="shared" ref="E50:E61" si="20">ROUND(C50*D50,6)</f>
        <v>0</v>
      </c>
      <c r="F50" s="34">
        <f>'Quadro de Áreas'!$D$12</f>
        <v>5707.42</v>
      </c>
      <c r="G50" s="34">
        <f>'Quadro de Áreas'!$D$20</f>
        <v>4515.5</v>
      </c>
      <c r="H50" s="34">
        <f>'Quadro de Áreas'!$D$28</f>
        <v>11300</v>
      </c>
      <c r="I50" s="43">
        <f>(1*F50)+(0.5*G50)+(0.25*H50)</f>
        <v>10790.17</v>
      </c>
      <c r="J50" s="44">
        <f t="shared" ref="J50:J58" si="21">$I$76</f>
        <v>51.4</v>
      </c>
      <c r="K50" s="36">
        <f t="shared" si="19"/>
        <v>0</v>
      </c>
      <c r="L50" s="74"/>
    </row>
    <row r="51" spans="1:12" x14ac:dyDescent="0.35">
      <c r="A51" s="174"/>
      <c r="B51" s="49" t="s">
        <v>38</v>
      </c>
      <c r="C51" s="45">
        <v>0.192</v>
      </c>
      <c r="D51" s="78">
        <v>0</v>
      </c>
      <c r="E51" s="76">
        <f t="shared" si="20"/>
        <v>0</v>
      </c>
      <c r="F51" s="34">
        <f>'Quadro de Áreas'!$D$12</f>
        <v>5707.42</v>
      </c>
      <c r="G51" s="34">
        <f>'Quadro de Áreas'!$D$20</f>
        <v>4515.5</v>
      </c>
      <c r="H51" s="34">
        <f>'Quadro de Áreas'!$D$28</f>
        <v>11300</v>
      </c>
      <c r="I51" s="34">
        <f t="shared" ref="I51:I61" si="22">(1*F51)+(0.5*G51)+(0.25*H51)</f>
        <v>10790.17</v>
      </c>
      <c r="J51" s="44">
        <f t="shared" si="21"/>
        <v>51.4</v>
      </c>
      <c r="K51" s="36">
        <f t="shared" si="19"/>
        <v>0</v>
      </c>
      <c r="L51" s="74"/>
    </row>
    <row r="52" spans="1:12" x14ac:dyDescent="0.35">
      <c r="A52" s="174"/>
      <c r="B52" s="49" t="s">
        <v>91</v>
      </c>
      <c r="C52" s="45">
        <v>0.08</v>
      </c>
      <c r="D52" s="78">
        <v>0</v>
      </c>
      <c r="E52" s="76">
        <f t="shared" si="20"/>
        <v>0</v>
      </c>
      <c r="F52" s="34">
        <f>'Quadro de Áreas'!$D$12</f>
        <v>5707.42</v>
      </c>
      <c r="G52" s="34">
        <f>'Quadro de Áreas'!$D$20</f>
        <v>4515.5</v>
      </c>
      <c r="H52" s="34">
        <f>'Quadro de Áreas'!$D$28</f>
        <v>11300</v>
      </c>
      <c r="I52" s="34">
        <f t="shared" si="22"/>
        <v>10790.17</v>
      </c>
      <c r="J52" s="44">
        <f t="shared" si="21"/>
        <v>51.4</v>
      </c>
      <c r="K52" s="36">
        <f t="shared" si="19"/>
        <v>0</v>
      </c>
      <c r="L52" s="74"/>
    </row>
    <row r="53" spans="1:12" x14ac:dyDescent="0.35">
      <c r="A53" s="174"/>
      <c r="B53" s="49" t="s">
        <v>92</v>
      </c>
      <c r="C53" s="45">
        <v>0.12</v>
      </c>
      <c r="D53" s="78">
        <v>1</v>
      </c>
      <c r="E53" s="76">
        <f t="shared" si="20"/>
        <v>0.12</v>
      </c>
      <c r="F53" s="34">
        <f>'Quadro de Áreas'!$D$12</f>
        <v>5707.42</v>
      </c>
      <c r="G53" s="34">
        <f>'Quadro de Áreas'!$D$20</f>
        <v>4515.5</v>
      </c>
      <c r="H53" s="34">
        <f>'Quadro de Áreas'!$D$28</f>
        <v>11300</v>
      </c>
      <c r="I53" s="34">
        <f t="shared" si="22"/>
        <v>10790.17</v>
      </c>
      <c r="J53" s="44">
        <f t="shared" si="21"/>
        <v>51.4</v>
      </c>
      <c r="K53" s="36">
        <f>(E53*J53)*((8/I53)^0.4)*I53</f>
        <v>3725.6094978296342</v>
      </c>
      <c r="L53" s="74"/>
    </row>
    <row r="54" spans="1:12" x14ac:dyDescent="0.35">
      <c r="A54" s="174"/>
      <c r="B54" s="82" t="s">
        <v>126</v>
      </c>
      <c r="C54" s="46">
        <v>0.2</v>
      </c>
      <c r="D54" s="78">
        <v>0</v>
      </c>
      <c r="E54" s="76">
        <f t="shared" ref="E54:E57" si="23">ROUND(C54*D54,6)</f>
        <v>0</v>
      </c>
      <c r="F54" s="34">
        <f>'Quadro de Áreas'!$D$12</f>
        <v>5707.42</v>
      </c>
      <c r="G54" s="34">
        <f>'Quadro de Áreas'!$D$20</f>
        <v>4515.5</v>
      </c>
      <c r="H54" s="34">
        <f>'Quadro de Áreas'!$D$28</f>
        <v>11300</v>
      </c>
      <c r="I54" s="34">
        <f t="shared" ref="I54:I57" si="24">(1*F54)+(0.5*G54)+(0.25*H54)</f>
        <v>10790.17</v>
      </c>
      <c r="J54" s="44">
        <f t="shared" si="21"/>
        <v>51.4</v>
      </c>
      <c r="K54" s="36">
        <f t="shared" ref="K54:K57" si="25">(E54*J54)*((8/I54)^0.4)*I54</f>
        <v>0</v>
      </c>
      <c r="L54" s="74"/>
    </row>
    <row r="55" spans="1:12" x14ac:dyDescent="0.35">
      <c r="A55" s="174"/>
      <c r="B55" s="82" t="s">
        <v>127</v>
      </c>
      <c r="C55" s="46">
        <v>0.28000000000000003</v>
      </c>
      <c r="D55" s="78">
        <v>1</v>
      </c>
      <c r="E55" s="76">
        <f t="shared" si="23"/>
        <v>0.28000000000000003</v>
      </c>
      <c r="F55" s="34">
        <f>'Quadro de Áreas'!$D$12</f>
        <v>5707.42</v>
      </c>
      <c r="G55" s="34">
        <f>'Quadro de Áreas'!$D$20</f>
        <v>4515.5</v>
      </c>
      <c r="H55" s="34">
        <f>'Quadro de Áreas'!$D$28</f>
        <v>11300</v>
      </c>
      <c r="I55" s="34">
        <f t="shared" si="24"/>
        <v>10790.17</v>
      </c>
      <c r="J55" s="44">
        <f t="shared" si="21"/>
        <v>51.4</v>
      </c>
      <c r="K55" s="36">
        <f t="shared" si="25"/>
        <v>8693.0888282691485</v>
      </c>
      <c r="L55" s="74"/>
    </row>
    <row r="56" spans="1:12" ht="31" x14ac:dyDescent="0.35">
      <c r="A56" s="174"/>
      <c r="B56" s="82" t="s">
        <v>128</v>
      </c>
      <c r="C56" s="46">
        <v>0.36</v>
      </c>
      <c r="D56" s="78">
        <v>0</v>
      </c>
      <c r="E56" s="76">
        <f t="shared" si="23"/>
        <v>0</v>
      </c>
      <c r="F56" s="34">
        <f>'Quadro de Áreas'!$D$12</f>
        <v>5707.42</v>
      </c>
      <c r="G56" s="34">
        <f>'Quadro de Áreas'!$D$20</f>
        <v>4515.5</v>
      </c>
      <c r="H56" s="34">
        <f>'Quadro de Áreas'!$D$28</f>
        <v>11300</v>
      </c>
      <c r="I56" s="34">
        <f t="shared" si="24"/>
        <v>10790.17</v>
      </c>
      <c r="J56" s="44">
        <f t="shared" si="21"/>
        <v>51.4</v>
      </c>
      <c r="K56" s="36">
        <f t="shared" si="25"/>
        <v>0</v>
      </c>
      <c r="L56" s="74"/>
    </row>
    <row r="57" spans="1:12" ht="46.5" x14ac:dyDescent="0.35">
      <c r="A57" s="174"/>
      <c r="B57" s="82" t="s">
        <v>129</v>
      </c>
      <c r="C57" s="46">
        <v>0.4</v>
      </c>
      <c r="D57" s="78">
        <v>0</v>
      </c>
      <c r="E57" s="76">
        <f t="shared" si="23"/>
        <v>0</v>
      </c>
      <c r="F57" s="34">
        <f>'Quadro de Áreas'!$D$12</f>
        <v>5707.42</v>
      </c>
      <c r="G57" s="34">
        <f>'Quadro de Áreas'!$D$20</f>
        <v>4515.5</v>
      </c>
      <c r="H57" s="34">
        <f>'Quadro de Áreas'!$D$28</f>
        <v>11300</v>
      </c>
      <c r="I57" s="34">
        <f t="shared" si="24"/>
        <v>10790.17</v>
      </c>
      <c r="J57" s="44">
        <f t="shared" si="21"/>
        <v>51.4</v>
      </c>
      <c r="K57" s="36">
        <f t="shared" si="25"/>
        <v>0</v>
      </c>
      <c r="L57" s="74"/>
    </row>
    <row r="58" spans="1:12" x14ac:dyDescent="0.35">
      <c r="A58" s="174"/>
      <c r="B58" s="82" t="s">
        <v>95</v>
      </c>
      <c r="C58" s="110">
        <v>0.64</v>
      </c>
      <c r="D58" s="78">
        <v>1</v>
      </c>
      <c r="E58" s="76">
        <f t="shared" si="20"/>
        <v>0.64</v>
      </c>
      <c r="F58" s="34">
        <f>'Quadro de Áreas'!$D$12</f>
        <v>5707.42</v>
      </c>
      <c r="G58" s="34">
        <f>'Quadro de Áreas'!$D$20</f>
        <v>4515.5</v>
      </c>
      <c r="H58" s="34">
        <f>'Quadro de Áreas'!$D$28</f>
        <v>11300</v>
      </c>
      <c r="I58" s="47">
        <f t="shared" si="22"/>
        <v>10790.17</v>
      </c>
      <c r="J58" s="44">
        <f t="shared" si="21"/>
        <v>51.4</v>
      </c>
      <c r="K58" s="36">
        <f>(E58*J58)*((8/I58)^0.4)*I58</f>
        <v>19869.917321758054</v>
      </c>
      <c r="L58" s="74"/>
    </row>
    <row r="59" spans="1:12" x14ac:dyDescent="0.35">
      <c r="A59" s="175"/>
      <c r="B59" s="83"/>
      <c r="C59" s="38"/>
      <c r="D59" s="38"/>
      <c r="E59" s="38"/>
      <c r="F59" s="38"/>
      <c r="G59" s="38"/>
      <c r="H59" s="38"/>
      <c r="I59" s="50"/>
      <c r="J59" s="48" t="s">
        <v>39</v>
      </c>
      <c r="K59" s="40">
        <f>SUM(K50:K58)</f>
        <v>32288.615647856837</v>
      </c>
      <c r="L59" s="75"/>
    </row>
    <row r="60" spans="1:12" x14ac:dyDescent="0.35">
      <c r="A60" s="173" t="s">
        <v>90</v>
      </c>
      <c r="B60" s="41" t="s">
        <v>93</v>
      </c>
      <c r="C60" s="42">
        <v>0.28000000000000003</v>
      </c>
      <c r="D60" s="78">
        <v>0</v>
      </c>
      <c r="E60" s="76">
        <f t="shared" si="20"/>
        <v>0</v>
      </c>
      <c r="F60" s="34">
        <f>'Quadro de Áreas'!$D$12</f>
        <v>5707.42</v>
      </c>
      <c r="G60" s="34">
        <f>'Quadro de Áreas'!$D$20</f>
        <v>4515.5</v>
      </c>
      <c r="H60" s="34">
        <f>'Quadro de Áreas'!$D$28</f>
        <v>11300</v>
      </c>
      <c r="I60" s="43">
        <f>(1*F60)+(0.5*G60)+(0.25*H60)</f>
        <v>10790.17</v>
      </c>
      <c r="J60" s="44">
        <f>$I$76</f>
        <v>51.4</v>
      </c>
      <c r="K60" s="36">
        <f t="shared" si="19"/>
        <v>0</v>
      </c>
    </row>
    <row r="61" spans="1:12" x14ac:dyDescent="0.35">
      <c r="A61" s="174"/>
      <c r="B61" s="82" t="s">
        <v>94</v>
      </c>
      <c r="C61" s="46">
        <v>7.0000000000000007E-2</v>
      </c>
      <c r="D61" s="78">
        <v>1</v>
      </c>
      <c r="E61" s="76">
        <f t="shared" si="20"/>
        <v>7.0000000000000007E-2</v>
      </c>
      <c r="F61" s="34">
        <f>'Quadro de Áreas'!$D$12</f>
        <v>5707.42</v>
      </c>
      <c r="G61" s="34">
        <f>'Quadro de Áreas'!$D$20</f>
        <v>4515.5</v>
      </c>
      <c r="H61" s="34">
        <f>'Quadro de Áreas'!$D$28</f>
        <v>11300</v>
      </c>
      <c r="I61" s="43">
        <f t="shared" si="22"/>
        <v>10790.17</v>
      </c>
      <c r="J61" s="44">
        <f>$I$76</f>
        <v>51.4</v>
      </c>
      <c r="K61" s="36">
        <f t="shared" si="19"/>
        <v>2173.2722070672871</v>
      </c>
    </row>
    <row r="62" spans="1:12" x14ac:dyDescent="0.35">
      <c r="A62" s="175"/>
      <c r="B62" s="84"/>
      <c r="C62" s="38"/>
      <c r="D62" s="38"/>
      <c r="E62" s="38"/>
      <c r="F62" s="38"/>
      <c r="G62" s="38"/>
      <c r="H62" s="38"/>
      <c r="I62" s="38"/>
      <c r="J62" s="39" t="s">
        <v>40</v>
      </c>
      <c r="K62" s="40">
        <f>SUM(K60:K61)</f>
        <v>2173.2722070672871</v>
      </c>
      <c r="L62" s="75"/>
    </row>
    <row r="63" spans="1:12" x14ac:dyDescent="0.35">
      <c r="A63" s="71"/>
      <c r="B63" s="84"/>
      <c r="C63" s="45" t="s">
        <v>130</v>
      </c>
      <c r="D63" s="78" t="s">
        <v>106</v>
      </c>
      <c r="E63" s="78" t="s">
        <v>132</v>
      </c>
      <c r="F63" s="78" t="s">
        <v>109</v>
      </c>
      <c r="G63" s="78" t="s">
        <v>133</v>
      </c>
      <c r="H63" s="78" t="s">
        <v>134</v>
      </c>
      <c r="I63" s="78"/>
      <c r="J63" s="78"/>
      <c r="K63" s="40"/>
      <c r="L63" s="75"/>
    </row>
    <row r="64" spans="1:12" x14ac:dyDescent="0.35">
      <c r="A64" s="173" t="s">
        <v>137</v>
      </c>
      <c r="B64" s="41" t="s">
        <v>97</v>
      </c>
      <c r="C64" s="45" t="s">
        <v>131</v>
      </c>
      <c r="D64" s="113">
        <v>0</v>
      </c>
      <c r="E64" s="76">
        <v>18</v>
      </c>
      <c r="F64" s="34">
        <f>E64*D64</f>
        <v>0</v>
      </c>
      <c r="G64" s="34">
        <v>75.62</v>
      </c>
      <c r="H64" s="34">
        <f>G64*F64</f>
        <v>0</v>
      </c>
      <c r="I64" s="34"/>
      <c r="J64" s="112"/>
      <c r="K64" s="36">
        <f>H64</f>
        <v>0</v>
      </c>
      <c r="L64" s="75"/>
    </row>
    <row r="65" spans="1:13" x14ac:dyDescent="0.35">
      <c r="A65" s="174"/>
      <c r="B65" s="115" t="s">
        <v>135</v>
      </c>
      <c r="C65" s="111" t="s">
        <v>130</v>
      </c>
      <c r="D65" s="78" t="s">
        <v>106</v>
      </c>
      <c r="E65" s="76"/>
      <c r="F65" s="34"/>
      <c r="G65" s="78" t="s">
        <v>133</v>
      </c>
      <c r="H65" s="78" t="s">
        <v>134</v>
      </c>
      <c r="I65" s="43"/>
      <c r="J65" s="44"/>
      <c r="K65" s="36"/>
      <c r="L65" s="75"/>
    </row>
    <row r="66" spans="1:13" x14ac:dyDescent="0.35">
      <c r="A66" s="174"/>
      <c r="B66" s="116" t="s">
        <v>98</v>
      </c>
      <c r="C66" s="46" t="s">
        <v>96</v>
      </c>
      <c r="D66" s="113">
        <v>0</v>
      </c>
      <c r="E66" s="76"/>
      <c r="F66" s="34"/>
      <c r="G66" s="34">
        <v>1.33</v>
      </c>
      <c r="H66" s="34">
        <f>G66*D66</f>
        <v>0</v>
      </c>
      <c r="I66" s="43"/>
      <c r="J66" s="44"/>
      <c r="K66" s="36">
        <f>H66</f>
        <v>0</v>
      </c>
      <c r="L66" s="75"/>
    </row>
    <row r="67" spans="1:13" x14ac:dyDescent="0.35">
      <c r="A67" s="175"/>
      <c r="B67" s="114" t="s">
        <v>136</v>
      </c>
      <c r="C67" s="38"/>
      <c r="D67" s="38"/>
      <c r="E67" s="38"/>
      <c r="F67" s="38"/>
      <c r="G67" s="38"/>
      <c r="H67" s="38"/>
      <c r="I67" s="38"/>
      <c r="J67" s="39" t="s">
        <v>40</v>
      </c>
      <c r="K67" s="40">
        <f>SUM(K64:K66)</f>
        <v>0</v>
      </c>
      <c r="L67" s="75"/>
    </row>
    <row r="68" spans="1:13" x14ac:dyDescent="0.35">
      <c r="A68" s="174"/>
      <c r="B68" s="115"/>
      <c r="C68" s="111"/>
      <c r="D68" s="78"/>
      <c r="E68" s="76"/>
      <c r="F68" s="34"/>
      <c r="G68" s="78"/>
      <c r="H68" s="78"/>
      <c r="I68" s="43"/>
      <c r="J68" s="44"/>
      <c r="K68" s="36"/>
      <c r="L68" s="75"/>
    </row>
    <row r="69" spans="1:13" x14ac:dyDescent="0.35">
      <c r="A69" s="174"/>
      <c r="B69" s="116" t="s">
        <v>138</v>
      </c>
      <c r="C69" s="107">
        <v>0.68</v>
      </c>
      <c r="D69" s="78">
        <v>0</v>
      </c>
      <c r="E69" s="76">
        <f t="shared" ref="E69" si="26">ROUND(C69*D69,6)</f>
        <v>0</v>
      </c>
      <c r="F69" s="34">
        <f>'Quadro de Áreas'!$D$12</f>
        <v>5707.42</v>
      </c>
      <c r="G69" s="34">
        <f>'Quadro de Áreas'!$D$20</f>
        <v>4515.5</v>
      </c>
      <c r="H69" s="34">
        <f>'Quadro de Áreas'!$D$28</f>
        <v>11300</v>
      </c>
      <c r="I69" s="34">
        <f t="shared" ref="I69" si="27">(1*F69)+(0.5*G69)+(0.25*H69)</f>
        <v>10790.17</v>
      </c>
      <c r="J69" s="44">
        <f>$I$76</f>
        <v>51.4</v>
      </c>
      <c r="K69" s="36">
        <f t="shared" ref="K69" si="28">(E69*J69)*((8/I69)^0.4)*I69</f>
        <v>0</v>
      </c>
      <c r="L69" s="75"/>
    </row>
    <row r="70" spans="1:13" x14ac:dyDescent="0.35">
      <c r="A70" s="175"/>
      <c r="B70" s="114"/>
      <c r="C70" s="38"/>
      <c r="D70" s="38"/>
      <c r="E70" s="38"/>
      <c r="F70" s="38"/>
      <c r="G70" s="38"/>
      <c r="H70" s="38"/>
      <c r="I70" s="38"/>
      <c r="J70" s="39" t="s">
        <v>40</v>
      </c>
      <c r="K70" s="40">
        <f>SUM(K68:K69)</f>
        <v>0</v>
      </c>
      <c r="L70" s="75"/>
    </row>
    <row r="71" spans="1:13" x14ac:dyDescent="0.35">
      <c r="A71" s="51"/>
      <c r="B71" s="84"/>
      <c r="C71" s="38"/>
      <c r="D71" s="38"/>
      <c r="E71" s="38"/>
      <c r="F71" s="38"/>
      <c r="G71" s="38"/>
      <c r="H71" s="38"/>
      <c r="I71" s="38"/>
      <c r="J71" s="39" t="s">
        <v>45</v>
      </c>
      <c r="K71" s="40">
        <f>ROUND(SUM(K8:K70)/2,2)</f>
        <v>181313</v>
      </c>
      <c r="L71" s="75"/>
    </row>
    <row r="72" spans="1:13" x14ac:dyDescent="0.35">
      <c r="B72" s="2"/>
      <c r="C72" s="53"/>
      <c r="D72" s="53"/>
      <c r="E72" s="53"/>
      <c r="F72" s="53"/>
      <c r="G72" s="53"/>
      <c r="H72" s="53"/>
      <c r="I72" s="53"/>
      <c r="J72" s="57"/>
      <c r="M72" s="66"/>
    </row>
    <row r="73" spans="1:13" x14ac:dyDescent="0.35">
      <c r="B73" s="2"/>
      <c r="C73" s="53"/>
      <c r="D73" s="53"/>
      <c r="E73" s="53"/>
      <c r="F73" s="53"/>
      <c r="G73" s="53"/>
      <c r="J73" s="57"/>
    </row>
    <row r="74" spans="1:13" x14ac:dyDescent="0.35">
      <c r="B74" s="2"/>
      <c r="C74" s="53"/>
      <c r="D74" s="53"/>
      <c r="E74" s="53"/>
      <c r="F74" s="53"/>
      <c r="G74" s="53"/>
      <c r="J74" s="57"/>
    </row>
    <row r="75" spans="1:13" ht="16" thickBot="1" x14ac:dyDescent="0.4">
      <c r="B75" s="2"/>
      <c r="C75" s="53"/>
      <c r="D75" s="53"/>
      <c r="E75" s="53"/>
      <c r="F75" s="53"/>
      <c r="G75" s="181"/>
      <c r="H75" s="181"/>
      <c r="I75" s="181"/>
      <c r="J75" s="181"/>
      <c r="K75" s="181"/>
      <c r="M75" s="52"/>
    </row>
    <row r="76" spans="1:13" x14ac:dyDescent="0.35">
      <c r="B76" s="2"/>
      <c r="C76" s="53"/>
      <c r="D76" s="53"/>
      <c r="E76" s="53"/>
      <c r="F76" s="53"/>
      <c r="G76" s="182"/>
      <c r="H76" s="108" t="s">
        <v>195</v>
      </c>
      <c r="I76" s="109">
        <v>51.4</v>
      </c>
      <c r="J76" s="181"/>
      <c r="K76" s="181"/>
    </row>
    <row r="77" spans="1:13" x14ac:dyDescent="0.35">
      <c r="A77" s="57" t="s">
        <v>53</v>
      </c>
      <c r="C77" s="53"/>
      <c r="D77" s="53"/>
      <c r="E77" s="53"/>
      <c r="F77" s="53"/>
      <c r="G77" s="182"/>
      <c r="H77" s="142" t="s">
        <v>121</v>
      </c>
      <c r="I77" s="143">
        <v>90775</v>
      </c>
      <c r="J77" s="181"/>
      <c r="K77" s="181"/>
    </row>
    <row r="78" spans="1:13" ht="31" x14ac:dyDescent="0.35">
      <c r="A78" s="57" t="s">
        <v>61</v>
      </c>
      <c r="B78" s="85" t="s">
        <v>62</v>
      </c>
      <c r="C78" s="53"/>
      <c r="D78" s="53"/>
      <c r="E78" s="53"/>
      <c r="F78" s="53"/>
      <c r="G78" s="181"/>
      <c r="H78" s="181"/>
      <c r="I78" s="181"/>
      <c r="J78" s="181"/>
    </row>
    <row r="79" spans="1:13" ht="31" x14ac:dyDescent="0.35">
      <c r="A79" s="57" t="s">
        <v>63</v>
      </c>
      <c r="B79" s="2" t="s">
        <v>66</v>
      </c>
      <c r="C79" s="53"/>
      <c r="D79" s="53"/>
      <c r="E79" s="53"/>
      <c r="F79" s="53"/>
      <c r="G79" s="181"/>
      <c r="H79" s="181"/>
      <c r="I79" s="181"/>
      <c r="J79" s="181"/>
    </row>
    <row r="80" spans="1:13" ht="31" x14ac:dyDescent="0.35">
      <c r="A80" s="57" t="s">
        <v>100</v>
      </c>
      <c r="B80" s="2" t="s">
        <v>67</v>
      </c>
      <c r="C80" s="53"/>
      <c r="D80" s="53"/>
      <c r="E80" s="53"/>
      <c r="F80" s="53"/>
      <c r="G80" s="181"/>
      <c r="H80" s="181"/>
      <c r="I80" s="181"/>
      <c r="J80" s="181"/>
    </row>
    <row r="81" spans="1:10" ht="31" x14ac:dyDescent="0.35">
      <c r="A81" s="57" t="s">
        <v>64</v>
      </c>
      <c r="B81" s="2" t="s">
        <v>65</v>
      </c>
      <c r="C81" s="53"/>
      <c r="D81" s="53"/>
      <c r="E81" s="53"/>
      <c r="F81" s="53"/>
      <c r="G81" s="181"/>
      <c r="H81" s="181"/>
      <c r="I81" s="181"/>
      <c r="J81" s="181"/>
    </row>
    <row r="82" spans="1:10" x14ac:dyDescent="0.35">
      <c r="A82" s="57"/>
      <c r="B82" s="2"/>
      <c r="C82" s="53"/>
      <c r="D82" s="53"/>
      <c r="E82" s="53"/>
      <c r="F82" s="53"/>
      <c r="G82" s="181"/>
      <c r="H82" s="181"/>
      <c r="I82" s="181"/>
      <c r="J82" s="181"/>
    </row>
    <row r="83" spans="1:10" x14ac:dyDescent="0.35">
      <c r="A83" s="57"/>
      <c r="B83" s="2"/>
      <c r="C83" s="53"/>
      <c r="D83" s="53"/>
      <c r="E83" s="53"/>
      <c r="F83" s="53"/>
      <c r="G83" s="181"/>
      <c r="H83" s="181"/>
      <c r="I83" s="181"/>
      <c r="J83" s="181"/>
    </row>
    <row r="84" spans="1:10" x14ac:dyDescent="0.35">
      <c r="A84" s="57"/>
      <c r="B84" s="2"/>
      <c r="C84" s="53"/>
      <c r="D84" s="53"/>
      <c r="E84" s="53"/>
      <c r="F84" s="53"/>
      <c r="G84" s="181"/>
      <c r="H84" s="181"/>
      <c r="I84" s="181"/>
      <c r="J84" s="181"/>
    </row>
    <row r="85" spans="1:10" x14ac:dyDescent="0.35">
      <c r="A85" s="57"/>
      <c r="B85" s="2"/>
      <c r="C85" s="53"/>
      <c r="D85" s="53"/>
      <c r="E85" s="53"/>
      <c r="F85" s="53"/>
      <c r="G85" s="53"/>
      <c r="H85" s="53"/>
      <c r="I85" s="53"/>
      <c r="J85" s="57"/>
    </row>
    <row r="86" spans="1:10" x14ac:dyDescent="0.35">
      <c r="A86" s="57"/>
      <c r="B86" s="2"/>
      <c r="C86" s="53"/>
      <c r="D86" s="53"/>
      <c r="E86" s="53"/>
      <c r="F86" s="53"/>
      <c r="G86" s="53"/>
      <c r="H86" s="53"/>
      <c r="I86" s="53"/>
      <c r="J86" s="57"/>
    </row>
    <row r="87" spans="1:10" x14ac:dyDescent="0.35">
      <c r="A87" s="57" t="s">
        <v>68</v>
      </c>
      <c r="B87" s="2"/>
      <c r="C87" s="53"/>
      <c r="D87" s="53"/>
      <c r="E87" s="53"/>
      <c r="F87" s="53"/>
      <c r="G87" s="53"/>
      <c r="H87" s="53"/>
      <c r="I87" s="53"/>
      <c r="J87" s="57"/>
    </row>
    <row r="88" spans="1:10" x14ac:dyDescent="0.35">
      <c r="A88" s="57" t="s">
        <v>69</v>
      </c>
      <c r="B88" s="86">
        <v>1</v>
      </c>
      <c r="C88" s="53"/>
      <c r="D88" s="53"/>
      <c r="E88" s="53"/>
      <c r="F88" s="53"/>
      <c r="G88" s="53"/>
      <c r="H88" s="53"/>
      <c r="I88" s="53"/>
      <c r="J88" s="57"/>
    </row>
    <row r="89" spans="1:10" x14ac:dyDescent="0.35">
      <c r="A89" s="57" t="s">
        <v>70</v>
      </c>
      <c r="B89" s="86">
        <v>0.5</v>
      </c>
      <c r="C89" s="53"/>
      <c r="D89" s="53"/>
      <c r="E89" s="53"/>
      <c r="F89" s="53"/>
      <c r="G89" s="53"/>
      <c r="H89" s="53"/>
      <c r="I89" s="53"/>
      <c r="J89" s="57"/>
    </row>
    <row r="90" spans="1:10" x14ac:dyDescent="0.35">
      <c r="A90" s="57" t="s">
        <v>71</v>
      </c>
      <c r="B90" s="87">
        <v>0.25</v>
      </c>
      <c r="C90" s="53"/>
      <c r="D90" s="53"/>
      <c r="E90" s="53"/>
      <c r="F90" s="53"/>
      <c r="G90" s="53"/>
      <c r="H90" s="53"/>
      <c r="I90" s="53"/>
      <c r="J90" s="57"/>
    </row>
    <row r="91" spans="1:10" x14ac:dyDescent="0.35">
      <c r="A91" s="57"/>
      <c r="B91" s="2"/>
      <c r="C91" s="53"/>
      <c r="D91" s="53"/>
      <c r="E91" s="53"/>
      <c r="F91" s="53"/>
      <c r="G91" s="53"/>
      <c r="H91" s="53"/>
      <c r="I91" s="53"/>
      <c r="J91" s="57"/>
    </row>
    <row r="92" spans="1:10" x14ac:dyDescent="0.35">
      <c r="A92" s="57" t="s">
        <v>53</v>
      </c>
      <c r="B92" s="2"/>
      <c r="C92" s="53"/>
      <c r="D92" s="53"/>
      <c r="E92" s="53"/>
      <c r="F92" s="53"/>
      <c r="G92" s="53"/>
      <c r="H92" s="53"/>
      <c r="I92" s="53"/>
      <c r="J92" s="57"/>
    </row>
    <row r="93" spans="1:10" ht="31" x14ac:dyDescent="0.35">
      <c r="A93" s="59" t="s">
        <v>72</v>
      </c>
      <c r="B93" s="60" t="s">
        <v>41</v>
      </c>
      <c r="C93" s="53"/>
      <c r="D93" s="53"/>
      <c r="E93" s="53"/>
      <c r="F93" s="53"/>
      <c r="G93" s="53"/>
      <c r="H93" s="53"/>
      <c r="I93" s="53"/>
      <c r="J93" s="57"/>
    </row>
    <row r="94" spans="1:10" ht="17.5" x14ac:dyDescent="0.35">
      <c r="A94" s="59" t="s">
        <v>73</v>
      </c>
      <c r="B94" s="60" t="s">
        <v>75</v>
      </c>
      <c r="C94" s="53"/>
      <c r="D94" s="53"/>
      <c r="E94" s="53"/>
      <c r="F94" s="53"/>
      <c r="G94" s="53"/>
      <c r="H94" s="53"/>
      <c r="I94" s="53"/>
      <c r="J94" s="57"/>
    </row>
    <row r="95" spans="1:10" ht="62.5" x14ac:dyDescent="0.35">
      <c r="A95" s="59" t="s">
        <v>74</v>
      </c>
      <c r="B95" s="60" t="s">
        <v>102</v>
      </c>
      <c r="C95" s="53"/>
      <c r="D95" s="53"/>
      <c r="E95" s="53"/>
      <c r="F95" s="53"/>
      <c r="G95" s="53"/>
      <c r="H95" s="53"/>
      <c r="I95" s="53"/>
      <c r="J95" s="57"/>
    </row>
  </sheetData>
  <mergeCells count="16">
    <mergeCell ref="G78:J84"/>
    <mergeCell ref="J75:K77"/>
    <mergeCell ref="G75:I75"/>
    <mergeCell ref="G76:G77"/>
    <mergeCell ref="A5:K5"/>
    <mergeCell ref="A68:A70"/>
    <mergeCell ref="A3:K3"/>
    <mergeCell ref="A2:K2"/>
    <mergeCell ref="A1:K1"/>
    <mergeCell ref="A64:A67"/>
    <mergeCell ref="A6:K6"/>
    <mergeCell ref="A60:A62"/>
    <mergeCell ref="A8:A13"/>
    <mergeCell ref="A15:A27"/>
    <mergeCell ref="A28:A49"/>
    <mergeCell ref="A50:A59"/>
  </mergeCells>
  <phoneticPr fontId="5" type="noConversion"/>
  <pageMargins left="0.25" right="0.25" top="0.75" bottom="0.75" header="0.3" footer="0.3"/>
  <pageSetup scale="56" fitToHeight="0" orientation="portrait" r:id="rId1"/>
  <rowBreaks count="1" manualBreakCount="1">
    <brk id="71" max="10" man="1"/>
  </rowBreaks>
  <ignoredErrors>
    <ignoredError sqref="K49 K14 K27 K5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6:F26"/>
  <sheetViews>
    <sheetView view="pageBreakPreview" zoomScale="90" zoomScaleNormal="100" zoomScaleSheetLayoutView="90" workbookViewId="0">
      <selection activeCell="F26" sqref="A1:F26"/>
    </sheetView>
  </sheetViews>
  <sheetFormatPr defaultColWidth="9.1796875" defaultRowHeight="15.5" x14ac:dyDescent="0.35"/>
  <cols>
    <col min="1" max="1" width="9.1796875" style="2"/>
    <col min="2" max="2" width="75.54296875" style="2" customWidth="1"/>
    <col min="3" max="3" width="7.453125" style="2" bestFit="1" customWidth="1"/>
    <col min="4" max="4" width="16.26953125" style="2" customWidth="1"/>
    <col min="5" max="5" width="15.54296875" style="2" bestFit="1" customWidth="1"/>
    <col min="6" max="6" width="17" style="2" bestFit="1" customWidth="1"/>
    <col min="7" max="16384" width="9.1796875" style="2"/>
  </cols>
  <sheetData>
    <row r="6" spans="1:6" ht="15.75" customHeight="1" x14ac:dyDescent="0.35">
      <c r="A6" s="172" t="s">
        <v>3</v>
      </c>
      <c r="B6" s="172"/>
      <c r="C6" s="172"/>
      <c r="D6" s="172"/>
      <c r="E6" s="172"/>
      <c r="F6" s="172"/>
    </row>
    <row r="7" spans="1:6" ht="15.75" customHeight="1" x14ac:dyDescent="0.35">
      <c r="A7" s="172" t="s">
        <v>4</v>
      </c>
      <c r="B7" s="172"/>
      <c r="C7" s="172"/>
      <c r="D7" s="172"/>
      <c r="E7" s="172"/>
      <c r="F7" s="172"/>
    </row>
    <row r="8" spans="1:6" ht="15.75" customHeight="1" x14ac:dyDescent="0.35">
      <c r="A8" s="172" t="s">
        <v>196</v>
      </c>
      <c r="B8" s="172"/>
      <c r="C8" s="172"/>
      <c r="D8" s="172"/>
      <c r="E8" s="172"/>
      <c r="F8" s="172"/>
    </row>
    <row r="9" spans="1:6" x14ac:dyDescent="0.35">
      <c r="A9" s="172"/>
      <c r="B9" s="172"/>
      <c r="C9" s="172"/>
      <c r="D9" s="172"/>
      <c r="E9" s="172"/>
      <c r="F9" s="172"/>
    </row>
    <row r="10" spans="1:6" x14ac:dyDescent="0.35">
      <c r="A10" s="183" t="s">
        <v>205</v>
      </c>
      <c r="B10" s="183"/>
      <c r="C10" s="183"/>
      <c r="D10" s="183"/>
      <c r="E10" s="183"/>
      <c r="F10" s="183"/>
    </row>
    <row r="11" spans="1:6" x14ac:dyDescent="0.35">
      <c r="A11" s="183" t="s">
        <v>9</v>
      </c>
      <c r="B11" s="183"/>
      <c r="C11" s="183"/>
      <c r="D11" s="183"/>
      <c r="E11" s="183"/>
      <c r="F11" s="183"/>
    </row>
    <row r="12" spans="1:6" x14ac:dyDescent="0.35">
      <c r="A12" s="172"/>
      <c r="B12" s="172"/>
      <c r="C12" s="172"/>
      <c r="D12" s="172"/>
      <c r="E12" s="172"/>
      <c r="F12" s="172"/>
    </row>
    <row r="13" spans="1:6" ht="31.5" customHeight="1" x14ac:dyDescent="0.35">
      <c r="A13" s="186" t="s">
        <v>197</v>
      </c>
      <c r="B13" s="186"/>
      <c r="C13" s="186"/>
      <c r="D13" s="186"/>
      <c r="E13" s="187" t="s">
        <v>198</v>
      </c>
      <c r="F13" s="187"/>
    </row>
    <row r="14" spans="1:6" x14ac:dyDescent="0.35">
      <c r="A14" s="184" t="s">
        <v>11</v>
      </c>
      <c r="B14" s="184"/>
      <c r="C14" s="184"/>
      <c r="D14" s="184"/>
      <c r="E14" s="185" t="s">
        <v>199</v>
      </c>
      <c r="F14" s="185"/>
    </row>
    <row r="15" spans="1:6" s="9" customFormat="1" ht="45" x14ac:dyDescent="0.35">
      <c r="A15" s="10" t="s">
        <v>0</v>
      </c>
      <c r="B15" s="7" t="s">
        <v>5</v>
      </c>
      <c r="C15" s="7" t="s">
        <v>12</v>
      </c>
      <c r="D15" s="8" t="s">
        <v>145</v>
      </c>
      <c r="E15" s="8" t="s">
        <v>158</v>
      </c>
      <c r="F15" s="8" t="s">
        <v>159</v>
      </c>
    </row>
    <row r="16" spans="1:6" x14ac:dyDescent="0.35">
      <c r="A16" s="10" t="s">
        <v>6</v>
      </c>
      <c r="B16" s="3" t="s">
        <v>139</v>
      </c>
      <c r="C16" s="4">
        <v>1</v>
      </c>
      <c r="D16" s="118">
        <v>0.2</v>
      </c>
      <c r="E16" s="117">
        <f>'Memorial de Cálculos'!$K$71</f>
        <v>181313</v>
      </c>
      <c r="F16" s="117">
        <f>E16*D16</f>
        <v>36262.6</v>
      </c>
    </row>
    <row r="17" spans="1:6" ht="31" x14ac:dyDescent="0.35">
      <c r="A17" s="10"/>
      <c r="B17" s="1" t="s">
        <v>201</v>
      </c>
      <c r="C17" s="4"/>
      <c r="D17" s="118"/>
      <c r="E17" s="117"/>
      <c r="F17" s="117"/>
    </row>
    <row r="18" spans="1:6" x14ac:dyDescent="0.35">
      <c r="A18" s="10" t="s">
        <v>13</v>
      </c>
      <c r="B18" s="3" t="s">
        <v>140</v>
      </c>
      <c r="C18" s="4">
        <v>1</v>
      </c>
      <c r="D18" s="118">
        <v>0.3</v>
      </c>
      <c r="E18" s="117">
        <f>'Memorial de Cálculos'!$K$71</f>
        <v>181313</v>
      </c>
      <c r="F18" s="117">
        <f>E18*D18</f>
        <v>54393.9</v>
      </c>
    </row>
    <row r="19" spans="1:6" ht="46.5" x14ac:dyDescent="0.35">
      <c r="A19" s="10"/>
      <c r="B19" s="1" t="s">
        <v>202</v>
      </c>
      <c r="C19" s="4"/>
      <c r="D19" s="118"/>
      <c r="E19" s="117"/>
      <c r="F19" s="117"/>
    </row>
    <row r="20" spans="1:6" x14ac:dyDescent="0.35">
      <c r="A20" s="10" t="s">
        <v>143</v>
      </c>
      <c r="B20" s="3" t="s">
        <v>141</v>
      </c>
      <c r="C20" s="4">
        <v>1</v>
      </c>
      <c r="D20" s="118">
        <v>0.3</v>
      </c>
      <c r="E20" s="117">
        <f>'Memorial de Cálculos'!$K$71</f>
        <v>181313</v>
      </c>
      <c r="F20" s="117">
        <f>E20*D20</f>
        <v>54393.9</v>
      </c>
    </row>
    <row r="21" spans="1:6" x14ac:dyDescent="0.35">
      <c r="A21" s="10"/>
      <c r="B21" s="1" t="s">
        <v>203</v>
      </c>
      <c r="C21" s="4"/>
      <c r="D21" s="118"/>
      <c r="E21" s="117"/>
      <c r="F21" s="117"/>
    </row>
    <row r="22" spans="1:6" x14ac:dyDescent="0.35">
      <c r="A22" s="10" t="s">
        <v>144</v>
      </c>
      <c r="B22" s="3" t="s">
        <v>142</v>
      </c>
      <c r="C22" s="4">
        <v>1</v>
      </c>
      <c r="D22" s="118">
        <v>0.2</v>
      </c>
      <c r="E22" s="117">
        <f>'Memorial de Cálculos'!$K$71</f>
        <v>181313</v>
      </c>
      <c r="F22" s="117">
        <f>E22*D22</f>
        <v>36262.6</v>
      </c>
    </row>
    <row r="23" spans="1:6" ht="31" x14ac:dyDescent="0.35">
      <c r="A23" s="10"/>
      <c r="B23" s="1" t="s">
        <v>204</v>
      </c>
      <c r="C23" s="4"/>
      <c r="D23" s="118"/>
      <c r="E23" s="117"/>
      <c r="F23" s="117"/>
    </row>
    <row r="24" spans="1:6" x14ac:dyDescent="0.35">
      <c r="A24" s="4"/>
      <c r="B24" s="11" t="s">
        <v>15</v>
      </c>
      <c r="C24" s="4"/>
      <c r="D24" s="5"/>
      <c r="E24" s="6"/>
      <c r="F24" s="12">
        <f>SUM(F16:F23)</f>
        <v>181313</v>
      </c>
    </row>
    <row r="25" spans="1:6" x14ac:dyDescent="0.35">
      <c r="A25" s="4"/>
      <c r="B25" s="11" t="s">
        <v>16</v>
      </c>
      <c r="C25" s="4" t="s">
        <v>14</v>
      </c>
      <c r="D25" s="13">
        <f>BDI!H20</f>
        <v>0.22226164190779008</v>
      </c>
      <c r="E25" s="6"/>
      <c r="F25" s="12">
        <f>F24*D25</f>
        <v>40298.925079227141</v>
      </c>
    </row>
    <row r="26" spans="1:6" x14ac:dyDescent="0.35">
      <c r="A26" s="14"/>
      <c r="B26" s="15" t="s">
        <v>17</v>
      </c>
      <c r="C26" s="14"/>
      <c r="D26" s="16"/>
      <c r="E26" s="17"/>
      <c r="F26" s="18">
        <f>F25+F24</f>
        <v>221611.92507922713</v>
      </c>
    </row>
  </sheetData>
  <mergeCells count="11">
    <mergeCell ref="A9:F9"/>
    <mergeCell ref="A8:F8"/>
    <mergeCell ref="A7:F7"/>
    <mergeCell ref="A6:F6"/>
    <mergeCell ref="A14:D14"/>
    <mergeCell ref="E14:F14"/>
    <mergeCell ref="A11:F11"/>
    <mergeCell ref="A10:F10"/>
    <mergeCell ref="A12:F12"/>
    <mergeCell ref="A13:D13"/>
    <mergeCell ref="E13:F13"/>
  </mergeCells>
  <phoneticPr fontId="5" type="noConversion"/>
  <printOptions horizontalCentered="1"/>
  <pageMargins left="0.39370078740157483" right="0.39370078740157483" top="0.39370078740157483" bottom="0.39370078740157483" header="0.31496062992125984" footer="0.31496062992125984"/>
  <pageSetup paperSize="9" scale="89" orientation="landscape" r:id="rId1"/>
  <ignoredErrors>
    <ignoredError sqref="A16 A18"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B59D6-689A-4CB4-8E58-34342D2979B0}">
  <sheetPr>
    <pageSetUpPr fitToPage="1"/>
  </sheetPr>
  <dimension ref="A1:L35"/>
  <sheetViews>
    <sheetView tabSelected="1" zoomScale="90" zoomScaleNormal="90" workbookViewId="0">
      <selection activeCell="A6" sqref="A6:G6"/>
    </sheetView>
  </sheetViews>
  <sheetFormatPr defaultRowHeight="14.5" x14ac:dyDescent="0.35"/>
  <cols>
    <col min="1" max="1" width="3.26953125" bestFit="1" customWidth="1"/>
    <col min="3" max="3" width="15.26953125" customWidth="1"/>
    <col min="4" max="4" width="11" customWidth="1"/>
    <col min="5" max="5" width="10.7265625" customWidth="1"/>
    <col min="6" max="6" width="11.453125" customWidth="1"/>
    <col min="7" max="7" width="26.54296875" customWidth="1"/>
  </cols>
  <sheetData>
    <row r="1" spans="1:12" ht="15" thickBot="1" x14ac:dyDescent="0.4"/>
    <row r="2" spans="1:12" ht="29" thickBot="1" x14ac:dyDescent="0.4">
      <c r="A2" s="192" t="s">
        <v>160</v>
      </c>
      <c r="B2" s="193"/>
      <c r="C2" s="193"/>
      <c r="D2" s="193"/>
      <c r="E2" s="193"/>
      <c r="F2" s="193"/>
      <c r="G2" s="193"/>
      <c r="H2" s="193"/>
      <c r="I2" s="193"/>
      <c r="J2" s="193"/>
      <c r="K2" s="193"/>
      <c r="L2" s="194"/>
    </row>
    <row r="3" spans="1:12" ht="15" thickBot="1" x14ac:dyDescent="0.4"/>
    <row r="4" spans="1:12" ht="21.5" thickBot="1" x14ac:dyDescent="0.55000000000000004">
      <c r="A4" s="195" t="s">
        <v>208</v>
      </c>
      <c r="B4" s="196"/>
      <c r="C4" s="196"/>
      <c r="D4" s="196"/>
      <c r="E4" s="196"/>
      <c r="F4" s="196"/>
      <c r="G4" s="196"/>
      <c r="H4" s="196"/>
      <c r="I4" s="196"/>
      <c r="J4" s="196"/>
      <c r="K4" s="196"/>
      <c r="L4" s="197"/>
    </row>
    <row r="5" spans="1:12" ht="27.75" customHeight="1" x14ac:dyDescent="0.35">
      <c r="A5" s="198" t="s">
        <v>207</v>
      </c>
      <c r="B5" s="199"/>
      <c r="C5" s="199"/>
      <c r="D5" s="199"/>
      <c r="E5" s="199"/>
      <c r="F5" s="199"/>
      <c r="G5" s="199"/>
      <c r="H5" s="199"/>
      <c r="I5" s="199"/>
      <c r="J5" s="199"/>
      <c r="K5" s="199"/>
      <c r="L5" s="200"/>
    </row>
    <row r="6" spans="1:12" ht="44.5" customHeight="1" x14ac:dyDescent="0.35">
      <c r="A6" s="188" t="s">
        <v>209</v>
      </c>
      <c r="B6" s="189"/>
      <c r="C6" s="189"/>
      <c r="D6" s="189"/>
      <c r="E6" s="189"/>
      <c r="F6" s="189"/>
      <c r="G6" s="189"/>
      <c r="H6" s="190" t="s">
        <v>161</v>
      </c>
      <c r="I6" s="189"/>
      <c r="J6" s="189"/>
      <c r="K6" s="189"/>
      <c r="L6" s="191"/>
    </row>
    <row r="7" spans="1:12" ht="27" customHeight="1" x14ac:dyDescent="0.35">
      <c r="A7" s="188" t="s">
        <v>211</v>
      </c>
      <c r="B7" s="189"/>
      <c r="C7" s="189"/>
      <c r="D7" s="189"/>
      <c r="E7" s="189"/>
      <c r="F7" s="189"/>
      <c r="G7" s="189"/>
      <c r="H7" s="190" t="s">
        <v>210</v>
      </c>
      <c r="I7" s="189"/>
      <c r="J7" s="189"/>
      <c r="K7" s="189"/>
      <c r="L7" s="191"/>
    </row>
    <row r="8" spans="1:12" ht="14.25" customHeight="1" x14ac:dyDescent="0.35">
      <c r="A8" s="201" t="s">
        <v>162</v>
      </c>
      <c r="B8" s="202"/>
      <c r="C8" s="203"/>
      <c r="D8" s="207" t="s">
        <v>163</v>
      </c>
      <c r="E8" s="208"/>
      <c r="F8" s="209"/>
      <c r="G8" s="210" t="s">
        <v>164</v>
      </c>
      <c r="H8" s="203"/>
      <c r="I8" s="210" t="s">
        <v>165</v>
      </c>
      <c r="J8" s="202"/>
      <c r="K8" s="202"/>
      <c r="L8" s="212"/>
    </row>
    <row r="9" spans="1:12" ht="15" thickBot="1" x14ac:dyDescent="0.4">
      <c r="A9" s="204"/>
      <c r="B9" s="205"/>
      <c r="C9" s="206"/>
      <c r="D9" s="124" t="s">
        <v>166</v>
      </c>
      <c r="E9" s="124" t="s">
        <v>167</v>
      </c>
      <c r="F9" s="124" t="s">
        <v>168</v>
      </c>
      <c r="G9" s="211"/>
      <c r="H9" s="206"/>
      <c r="I9" s="213"/>
      <c r="J9" s="214"/>
      <c r="K9" s="214"/>
      <c r="L9" s="215"/>
    </row>
    <row r="10" spans="1:12" ht="19.149999999999999" customHeight="1" x14ac:dyDescent="0.35">
      <c r="A10" s="125">
        <v>1</v>
      </c>
      <c r="B10" s="216" t="s">
        <v>169</v>
      </c>
      <c r="C10" s="217"/>
      <c r="D10" s="126">
        <v>8.0000000000000002E-3</v>
      </c>
      <c r="E10" s="126">
        <v>8.0000000000000002E-3</v>
      </c>
      <c r="F10" s="126">
        <v>0.01</v>
      </c>
      <c r="G10" s="127" t="s">
        <v>169</v>
      </c>
      <c r="H10" s="128">
        <v>8.0000000000000002E-3</v>
      </c>
      <c r="I10" s="218" t="s">
        <v>188</v>
      </c>
      <c r="J10" s="219"/>
      <c r="K10" s="219"/>
      <c r="L10" s="220"/>
    </row>
    <row r="11" spans="1:12" ht="17.5" customHeight="1" x14ac:dyDescent="0.35">
      <c r="A11" s="125">
        <v>2</v>
      </c>
      <c r="B11" s="216" t="s">
        <v>170</v>
      </c>
      <c r="C11" s="217"/>
      <c r="D11" s="126">
        <v>9.7000000000000003E-3</v>
      </c>
      <c r="E11" s="126">
        <v>1.2699999999999999E-2</v>
      </c>
      <c r="F11" s="126">
        <v>1.2699999999999999E-2</v>
      </c>
      <c r="G11" s="127" t="s">
        <v>170</v>
      </c>
      <c r="H11" s="128">
        <v>1.2699999999999999E-2</v>
      </c>
      <c r="I11" s="221"/>
      <c r="J11" s="222"/>
      <c r="K11" s="222"/>
      <c r="L11" s="223"/>
    </row>
    <row r="12" spans="1:12" ht="20.149999999999999" customHeight="1" x14ac:dyDescent="0.35">
      <c r="A12" s="125">
        <v>3</v>
      </c>
      <c r="B12" s="216" t="s">
        <v>171</v>
      </c>
      <c r="C12" s="217"/>
      <c r="D12" s="126">
        <v>5.8999999999999999E-3</v>
      </c>
      <c r="E12" s="126">
        <v>1.23E-2</v>
      </c>
      <c r="F12" s="126">
        <v>1.3899999999999999E-2</v>
      </c>
      <c r="G12" s="127" t="s">
        <v>171</v>
      </c>
      <c r="H12" s="128">
        <v>1.23E-2</v>
      </c>
      <c r="I12" s="221"/>
      <c r="J12" s="222"/>
      <c r="K12" s="222"/>
      <c r="L12" s="223"/>
    </row>
    <row r="13" spans="1:12" ht="17.149999999999999" customHeight="1" x14ac:dyDescent="0.35">
      <c r="A13" s="125">
        <v>4</v>
      </c>
      <c r="B13" s="216" t="s">
        <v>172</v>
      </c>
      <c r="C13" s="217"/>
      <c r="D13" s="126">
        <v>0.03</v>
      </c>
      <c r="E13" s="126">
        <v>0.04</v>
      </c>
      <c r="F13" s="129">
        <v>5.5E-2</v>
      </c>
      <c r="G13" s="127" t="s">
        <v>172</v>
      </c>
      <c r="H13" s="128">
        <v>0.04</v>
      </c>
      <c r="I13" s="221"/>
      <c r="J13" s="222"/>
      <c r="K13" s="222"/>
      <c r="L13" s="223"/>
    </row>
    <row r="14" spans="1:12" ht="16.75" customHeight="1" x14ac:dyDescent="0.35">
      <c r="A14" s="125">
        <v>5</v>
      </c>
      <c r="B14" s="216" t="s">
        <v>173</v>
      </c>
      <c r="C14" s="217"/>
      <c r="D14" s="126">
        <v>6.1600000000000002E-2</v>
      </c>
      <c r="E14" s="126">
        <v>7.3999999999999996E-2</v>
      </c>
      <c r="F14" s="126">
        <v>8.9599999999999999E-2</v>
      </c>
      <c r="G14" s="127" t="s">
        <v>173</v>
      </c>
      <c r="H14" s="128">
        <v>7.3999999999999996E-2</v>
      </c>
      <c r="I14" s="221"/>
      <c r="J14" s="222"/>
      <c r="K14" s="222"/>
      <c r="L14" s="223"/>
    </row>
    <row r="15" spans="1:12" ht="17.149999999999999" customHeight="1" x14ac:dyDescent="0.35">
      <c r="A15" s="125">
        <v>6</v>
      </c>
      <c r="B15" s="216" t="s">
        <v>174</v>
      </c>
      <c r="C15" s="217"/>
      <c r="D15" s="227"/>
      <c r="E15" s="228"/>
      <c r="F15" s="229"/>
      <c r="G15" s="127" t="s">
        <v>175</v>
      </c>
      <c r="H15" s="128">
        <f>SUM(H16:H19)</f>
        <v>5.6499999999999995E-2</v>
      </c>
      <c r="I15" s="221"/>
      <c r="J15" s="222"/>
      <c r="K15" s="222"/>
      <c r="L15" s="223"/>
    </row>
    <row r="16" spans="1:12" ht="29.25" customHeight="1" x14ac:dyDescent="0.35">
      <c r="A16" s="125" t="s">
        <v>176</v>
      </c>
      <c r="B16" s="216" t="s">
        <v>1</v>
      </c>
      <c r="C16" s="217"/>
      <c r="D16" s="230" t="s">
        <v>177</v>
      </c>
      <c r="E16" s="228"/>
      <c r="F16" s="229"/>
      <c r="G16" s="127" t="s">
        <v>1</v>
      </c>
      <c r="H16" s="128">
        <v>6.4999999999999997E-3</v>
      </c>
      <c r="I16" s="221"/>
      <c r="J16" s="222"/>
      <c r="K16" s="222"/>
      <c r="L16" s="223"/>
    </row>
    <row r="17" spans="1:12" ht="31.5" customHeight="1" x14ac:dyDescent="0.35">
      <c r="A17" s="125" t="s">
        <v>178</v>
      </c>
      <c r="B17" s="216" t="s">
        <v>2</v>
      </c>
      <c r="C17" s="217"/>
      <c r="D17" s="230" t="s">
        <v>179</v>
      </c>
      <c r="E17" s="228"/>
      <c r="F17" s="229"/>
      <c r="G17" s="127" t="s">
        <v>2</v>
      </c>
      <c r="H17" s="128">
        <v>0.03</v>
      </c>
      <c r="I17" s="221"/>
      <c r="J17" s="222"/>
      <c r="K17" s="222"/>
      <c r="L17" s="223"/>
    </row>
    <row r="18" spans="1:12" ht="16.75" customHeight="1" x14ac:dyDescent="0.35">
      <c r="A18" s="125" t="s">
        <v>180</v>
      </c>
      <c r="B18" s="216" t="s">
        <v>146</v>
      </c>
      <c r="C18" s="217"/>
      <c r="D18" s="227" t="s">
        <v>181</v>
      </c>
      <c r="E18" s="228"/>
      <c r="F18" s="229"/>
      <c r="G18" s="127" t="s">
        <v>146</v>
      </c>
      <c r="H18" s="128">
        <v>0.02</v>
      </c>
      <c r="I18" s="221"/>
      <c r="J18" s="222"/>
      <c r="K18" s="222"/>
      <c r="L18" s="223"/>
    </row>
    <row r="19" spans="1:12" ht="15" thickBot="1" x14ac:dyDescent="0.4">
      <c r="A19" s="130" t="s">
        <v>182</v>
      </c>
      <c r="B19" s="239" t="s">
        <v>183</v>
      </c>
      <c r="C19" s="240"/>
      <c r="D19" s="241" t="s">
        <v>184</v>
      </c>
      <c r="E19" s="242"/>
      <c r="F19" s="243"/>
      <c r="G19" s="131" t="s">
        <v>183</v>
      </c>
      <c r="H19" s="132">
        <v>0</v>
      </c>
      <c r="I19" s="221"/>
      <c r="J19" s="222"/>
      <c r="K19" s="222"/>
      <c r="L19" s="223"/>
    </row>
    <row r="20" spans="1:12" ht="15" thickBot="1" x14ac:dyDescent="0.4">
      <c r="A20" s="244" t="s">
        <v>16</v>
      </c>
      <c r="B20" s="245"/>
      <c r="C20" s="245"/>
      <c r="D20" s="245"/>
      <c r="E20" s="245"/>
      <c r="F20" s="245"/>
      <c r="G20" s="245"/>
      <c r="H20" s="133">
        <f>((1+H13+H11+H10)*(1+H12)*(1+H14))/(1-H15)-1</f>
        <v>0.22226164190779008</v>
      </c>
      <c r="I20" s="224"/>
      <c r="J20" s="225"/>
      <c r="K20" s="225"/>
      <c r="L20" s="226"/>
    </row>
    <row r="21" spans="1:12" ht="15" thickBot="1" x14ac:dyDescent="0.4"/>
    <row r="22" spans="1:12" ht="16" customHeight="1" x14ac:dyDescent="0.35">
      <c r="A22" s="231" t="s">
        <v>185</v>
      </c>
      <c r="B22" s="232"/>
      <c r="C22" s="232"/>
      <c r="D22" s="232"/>
      <c r="E22" s="232"/>
      <c r="F22" s="232"/>
      <c r="G22" s="232"/>
      <c r="H22" s="232"/>
      <c r="I22" s="232"/>
      <c r="J22" s="232"/>
      <c r="K22" s="232"/>
      <c r="L22" s="233"/>
    </row>
    <row r="23" spans="1:12" ht="16" customHeight="1" x14ac:dyDescent="0.35">
      <c r="A23" s="237" t="s">
        <v>147</v>
      </c>
      <c r="B23" s="238"/>
      <c r="C23" s="238"/>
      <c r="D23" s="238"/>
      <c r="E23" s="238"/>
      <c r="F23" s="238"/>
      <c r="G23" s="238"/>
      <c r="H23" s="238"/>
      <c r="I23" s="119"/>
      <c r="J23" s="119"/>
      <c r="K23" s="119"/>
      <c r="L23" s="136"/>
    </row>
    <row r="24" spans="1:12" ht="16" customHeight="1" x14ac:dyDescent="0.35">
      <c r="A24" s="238" t="s">
        <v>187</v>
      </c>
      <c r="B24" s="238"/>
      <c r="C24" s="238"/>
      <c r="D24" s="238"/>
      <c r="E24" s="238"/>
      <c r="F24" s="238"/>
      <c r="G24" s="238"/>
      <c r="H24" s="238"/>
      <c r="I24" s="119"/>
      <c r="J24" s="119"/>
      <c r="K24" s="119"/>
      <c r="L24" s="136"/>
    </row>
    <row r="25" spans="1:12" s="119" customFormat="1" ht="10.5" x14ac:dyDescent="0.25">
      <c r="A25" s="134" t="s">
        <v>148</v>
      </c>
      <c r="C25" s="135"/>
      <c r="L25" s="136"/>
    </row>
    <row r="26" spans="1:12" s="119" customFormat="1" ht="10.5" x14ac:dyDescent="0.25">
      <c r="A26" s="134" t="s">
        <v>149</v>
      </c>
      <c r="C26" s="135"/>
      <c r="L26" s="136"/>
    </row>
    <row r="27" spans="1:12" s="119" customFormat="1" ht="10.5" x14ac:dyDescent="0.25">
      <c r="A27" s="134" t="s">
        <v>150</v>
      </c>
      <c r="C27" s="135"/>
      <c r="L27" s="136"/>
    </row>
    <row r="28" spans="1:12" s="119" customFormat="1" ht="10.5" x14ac:dyDescent="0.25">
      <c r="A28" s="134" t="s">
        <v>151</v>
      </c>
      <c r="C28" s="135"/>
      <c r="L28" s="136"/>
    </row>
    <row r="29" spans="1:12" s="119" customFormat="1" ht="10.5" x14ac:dyDescent="0.25">
      <c r="A29" s="134" t="s">
        <v>152</v>
      </c>
      <c r="C29" s="135"/>
      <c r="L29" s="136"/>
    </row>
    <row r="30" spans="1:12" s="119" customFormat="1" ht="10.5" x14ac:dyDescent="0.25">
      <c r="A30" s="134" t="s">
        <v>153</v>
      </c>
      <c r="C30" s="135"/>
      <c r="L30" s="136"/>
    </row>
    <row r="31" spans="1:12" s="119" customFormat="1" ht="10.5" x14ac:dyDescent="0.25">
      <c r="A31" s="134" t="s">
        <v>186</v>
      </c>
      <c r="C31" s="135"/>
      <c r="L31" s="136"/>
    </row>
    <row r="32" spans="1:12" s="119" customFormat="1" ht="10" x14ac:dyDescent="0.2">
      <c r="A32" s="134"/>
      <c r="C32" s="135"/>
      <c r="L32" s="136"/>
    </row>
    <row r="33" spans="1:12" s="119" customFormat="1" ht="10" x14ac:dyDescent="0.2">
      <c r="A33" s="134" t="s">
        <v>154</v>
      </c>
      <c r="B33" s="137"/>
      <c r="L33" s="136"/>
    </row>
    <row r="34" spans="1:12" s="119" customFormat="1" ht="10.5" thickBot="1" x14ac:dyDescent="0.25">
      <c r="A34" s="138" t="s">
        <v>155</v>
      </c>
      <c r="B34" s="139"/>
      <c r="C34" s="140"/>
      <c r="D34" s="139"/>
      <c r="E34" s="139"/>
      <c r="F34" s="139"/>
      <c r="G34" s="139"/>
      <c r="H34" s="139"/>
      <c r="I34" s="139"/>
      <c r="J34" s="139"/>
      <c r="K34" s="139"/>
      <c r="L34" s="141"/>
    </row>
    <row r="35" spans="1:12" ht="15" thickBot="1" x14ac:dyDescent="0.4">
      <c r="A35" s="234" t="s">
        <v>212</v>
      </c>
      <c r="B35" s="235"/>
      <c r="C35" s="235"/>
      <c r="D35" s="235"/>
      <c r="E35" s="235"/>
      <c r="F35" s="235"/>
      <c r="G35" s="235"/>
      <c r="H35" s="235"/>
      <c r="I35" s="235"/>
      <c r="J35" s="235"/>
      <c r="K35" s="235"/>
      <c r="L35" s="236"/>
    </row>
  </sheetData>
  <mergeCells count="32">
    <mergeCell ref="A22:L22"/>
    <mergeCell ref="A35:L35"/>
    <mergeCell ref="A23:H23"/>
    <mergeCell ref="A24:H24"/>
    <mergeCell ref="B18:C18"/>
    <mergeCell ref="D18:F18"/>
    <mergeCell ref="B19:C19"/>
    <mergeCell ref="D19:F19"/>
    <mergeCell ref="A20:G20"/>
    <mergeCell ref="A8:C9"/>
    <mergeCell ref="D8:F8"/>
    <mergeCell ref="G8:H9"/>
    <mergeCell ref="I8:L9"/>
    <mergeCell ref="B10:C10"/>
    <mergeCell ref="I10:L20"/>
    <mergeCell ref="B11:C11"/>
    <mergeCell ref="B12:C12"/>
    <mergeCell ref="B13:C13"/>
    <mergeCell ref="B14:C14"/>
    <mergeCell ref="B15:C15"/>
    <mergeCell ref="D15:F15"/>
    <mergeCell ref="B16:C16"/>
    <mergeCell ref="D16:F16"/>
    <mergeCell ref="B17:C17"/>
    <mergeCell ref="D17:F17"/>
    <mergeCell ref="A7:G7"/>
    <mergeCell ref="H7:L7"/>
    <mergeCell ref="A2:L2"/>
    <mergeCell ref="A4:L4"/>
    <mergeCell ref="A5:L5"/>
    <mergeCell ref="A6:G6"/>
    <mergeCell ref="H6:L6"/>
  </mergeCells>
  <pageMargins left="0.511811024" right="0.511811024" top="0.78740157499999996" bottom="0.78740157499999996" header="0.31496062000000002" footer="0.31496062000000002"/>
  <pageSetup paperSize="9" scale="7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27"/>
  <sheetViews>
    <sheetView view="pageBreakPreview" zoomScale="90" zoomScaleNormal="100" zoomScaleSheetLayoutView="90" workbookViewId="0">
      <selection activeCell="Q27" sqref="A1:Q27"/>
    </sheetView>
  </sheetViews>
  <sheetFormatPr defaultColWidth="9.1796875" defaultRowHeight="15.5" x14ac:dyDescent="0.35"/>
  <cols>
    <col min="1" max="1" width="9.1796875" style="2"/>
    <col min="2" max="2" width="75.54296875" style="2" customWidth="1"/>
    <col min="3" max="3" width="7.453125" style="2" bestFit="1" customWidth="1"/>
    <col min="4" max="4" width="14.81640625" style="2" customWidth="1"/>
    <col min="5" max="5" width="15.54296875" style="2" bestFit="1" customWidth="1"/>
    <col min="6" max="6" width="17" style="2" bestFit="1" customWidth="1"/>
    <col min="7" max="7" width="9.1796875" style="2"/>
    <col min="8" max="8" width="10.1796875" style="9" bestFit="1" customWidth="1"/>
    <col min="9" max="16" width="10.1796875" style="2" bestFit="1" customWidth="1"/>
    <col min="17" max="17" width="10.90625" style="2" bestFit="1" customWidth="1"/>
    <col min="18" max="18" width="9.1796875" style="2"/>
    <col min="19" max="19" width="9.1796875" style="68"/>
    <col min="20" max="16384" width="9.1796875" style="2"/>
  </cols>
  <sheetData>
    <row r="1" spans="1:19" x14ac:dyDescent="0.35">
      <c r="A1" s="144"/>
      <c r="B1" s="145"/>
      <c r="C1" s="145"/>
      <c r="D1" s="145"/>
      <c r="E1" s="145"/>
      <c r="F1" s="145"/>
      <c r="G1" s="145"/>
      <c r="H1" s="146"/>
      <c r="I1" s="145"/>
      <c r="J1" s="145"/>
      <c r="K1" s="145"/>
      <c r="L1" s="145"/>
      <c r="M1" s="145"/>
      <c r="N1" s="145"/>
      <c r="O1" s="145"/>
      <c r="P1" s="145"/>
      <c r="Q1" s="147"/>
    </row>
    <row r="2" spans="1:19" x14ac:dyDescent="0.35">
      <c r="A2" s="148"/>
      <c r="Q2" s="149"/>
    </row>
    <row r="3" spans="1:19" x14ac:dyDescent="0.35">
      <c r="A3" s="148"/>
      <c r="Q3" s="149"/>
    </row>
    <row r="4" spans="1:19" x14ac:dyDescent="0.35">
      <c r="A4" s="148"/>
      <c r="Q4" s="149"/>
    </row>
    <row r="5" spans="1:19" x14ac:dyDescent="0.35">
      <c r="A5" s="148"/>
      <c r="Q5" s="149"/>
    </row>
    <row r="6" spans="1:19" ht="15.75" customHeight="1" x14ac:dyDescent="0.35">
      <c r="A6" s="247" t="s">
        <v>3</v>
      </c>
      <c r="B6" s="172"/>
      <c r="C6" s="172"/>
      <c r="D6" s="172"/>
      <c r="E6" s="172"/>
      <c r="F6" s="172"/>
      <c r="G6" s="172"/>
      <c r="H6" s="172"/>
      <c r="I6" s="172"/>
      <c r="J6" s="172"/>
      <c r="K6" s="172"/>
      <c r="L6" s="172"/>
      <c r="M6" s="172"/>
      <c r="N6" s="172"/>
      <c r="O6" s="172"/>
      <c r="P6" s="172"/>
      <c r="Q6" s="252"/>
    </row>
    <row r="7" spans="1:19" ht="15.75" customHeight="1" x14ac:dyDescent="0.35">
      <c r="A7" s="247" t="s">
        <v>4</v>
      </c>
      <c r="B7" s="172"/>
      <c r="C7" s="172"/>
      <c r="D7" s="172"/>
      <c r="E7" s="172"/>
      <c r="F7" s="172"/>
      <c r="G7" s="172"/>
      <c r="H7" s="172"/>
      <c r="I7" s="172"/>
      <c r="J7" s="172"/>
      <c r="K7" s="172"/>
      <c r="L7" s="172"/>
      <c r="M7" s="172"/>
      <c r="N7" s="172"/>
      <c r="O7" s="172"/>
      <c r="P7" s="172"/>
      <c r="Q7" s="252"/>
    </row>
    <row r="8" spans="1:19" ht="15.75" customHeight="1" x14ac:dyDescent="0.35">
      <c r="A8" s="247" t="s">
        <v>156</v>
      </c>
      <c r="B8" s="172"/>
      <c r="C8" s="172"/>
      <c r="D8" s="172"/>
      <c r="E8" s="172"/>
      <c r="F8" s="172"/>
      <c r="G8" s="172"/>
      <c r="H8" s="172"/>
      <c r="I8" s="172"/>
      <c r="J8" s="172"/>
      <c r="K8" s="172"/>
      <c r="L8" s="172"/>
      <c r="M8" s="172"/>
      <c r="N8" s="172"/>
      <c r="O8" s="172"/>
      <c r="P8" s="172"/>
      <c r="Q8" s="252"/>
    </row>
    <row r="9" spans="1:19" x14ac:dyDescent="0.35">
      <c r="A9" s="247"/>
      <c r="B9" s="172"/>
      <c r="C9" s="172"/>
      <c r="D9" s="172"/>
      <c r="E9" s="172"/>
      <c r="F9" s="172"/>
      <c r="G9" s="172"/>
      <c r="H9" s="172"/>
      <c r="I9" s="172"/>
      <c r="J9" s="172"/>
      <c r="K9" s="172"/>
      <c r="L9" s="172"/>
      <c r="M9" s="172"/>
      <c r="N9" s="172"/>
      <c r="O9" s="172"/>
      <c r="P9" s="172"/>
      <c r="Q9" s="252"/>
    </row>
    <row r="10" spans="1:19" ht="15.75" customHeight="1" x14ac:dyDescent="0.35">
      <c r="A10" s="250" t="s">
        <v>206</v>
      </c>
      <c r="B10" s="183"/>
      <c r="C10" s="183"/>
      <c r="D10" s="183"/>
      <c r="E10" s="183"/>
      <c r="F10" s="183"/>
      <c r="G10" s="183"/>
      <c r="H10" s="183"/>
      <c r="I10" s="183"/>
      <c r="J10" s="183"/>
      <c r="K10" s="183"/>
      <c r="L10" s="183"/>
      <c r="M10" s="183"/>
      <c r="N10" s="183"/>
      <c r="O10" s="183"/>
      <c r="P10" s="183"/>
      <c r="Q10" s="251"/>
    </row>
    <row r="11" spans="1:19" ht="15.75" customHeight="1" x14ac:dyDescent="0.35">
      <c r="A11" s="250" t="s">
        <v>22</v>
      </c>
      <c r="B11" s="183"/>
      <c r="C11" s="183"/>
      <c r="D11" s="183"/>
      <c r="E11" s="183"/>
      <c r="F11" s="183"/>
      <c r="G11" s="183"/>
      <c r="H11" s="183"/>
      <c r="I11" s="183"/>
      <c r="J11" s="183"/>
      <c r="K11" s="183"/>
      <c r="L11" s="183"/>
      <c r="M11" s="183"/>
      <c r="N11" s="183"/>
      <c r="O11" s="183"/>
      <c r="P11" s="183"/>
      <c r="Q11" s="251"/>
    </row>
    <row r="12" spans="1:19" x14ac:dyDescent="0.35">
      <c r="A12" s="247"/>
      <c r="B12" s="172"/>
      <c r="C12" s="172"/>
      <c r="D12" s="172"/>
      <c r="E12" s="172"/>
      <c r="F12" s="172"/>
      <c r="H12" s="2"/>
      <c r="Q12" s="149"/>
    </row>
    <row r="13" spans="1:19" ht="31.5" customHeight="1" x14ac:dyDescent="0.35">
      <c r="A13" s="248" t="s">
        <v>197</v>
      </c>
      <c r="B13" s="186"/>
      <c r="C13" s="186"/>
      <c r="D13" s="186"/>
      <c r="E13" s="187" t="s">
        <v>198</v>
      </c>
      <c r="F13" s="187"/>
      <c r="G13" s="187" t="s">
        <v>21</v>
      </c>
      <c r="H13" s="187" t="s">
        <v>22</v>
      </c>
      <c r="I13" s="187"/>
      <c r="J13" s="187"/>
      <c r="K13" s="187"/>
      <c r="L13" s="187"/>
      <c r="M13" s="187"/>
      <c r="N13" s="187"/>
      <c r="O13" s="187"/>
      <c r="P13" s="187"/>
      <c r="Q13" s="246"/>
    </row>
    <row r="14" spans="1:19" x14ac:dyDescent="0.35">
      <c r="A14" s="249" t="s">
        <v>11</v>
      </c>
      <c r="B14" s="184"/>
      <c r="C14" s="184"/>
      <c r="D14" s="184"/>
      <c r="E14" s="185" t="s">
        <v>199</v>
      </c>
      <c r="F14" s="185"/>
      <c r="G14" s="187"/>
      <c r="H14" s="187" t="s">
        <v>200</v>
      </c>
      <c r="I14" s="187"/>
      <c r="J14" s="187"/>
      <c r="K14" s="187"/>
      <c r="L14" s="187"/>
      <c r="M14" s="187"/>
      <c r="N14" s="187"/>
      <c r="O14" s="187"/>
      <c r="P14" s="187"/>
      <c r="Q14" s="246"/>
    </row>
    <row r="15" spans="1:19" s="9" customFormat="1" ht="45" x14ac:dyDescent="0.35">
      <c r="A15" s="150" t="s">
        <v>0</v>
      </c>
      <c r="B15" s="7" t="s">
        <v>5</v>
      </c>
      <c r="C15" s="7" t="s">
        <v>12</v>
      </c>
      <c r="D15" s="8" t="s">
        <v>145</v>
      </c>
      <c r="E15" s="8" t="s">
        <v>157</v>
      </c>
      <c r="F15" s="8" t="s">
        <v>159</v>
      </c>
      <c r="G15" s="187"/>
      <c r="H15" s="67">
        <v>1</v>
      </c>
      <c r="I15" s="67">
        <v>2</v>
      </c>
      <c r="J15" s="67">
        <v>3</v>
      </c>
      <c r="K15" s="67">
        <v>4</v>
      </c>
      <c r="L15" s="67">
        <v>5</v>
      </c>
      <c r="M15" s="67">
        <v>6</v>
      </c>
      <c r="N15" s="67">
        <v>7</v>
      </c>
      <c r="O15" s="67">
        <v>8</v>
      </c>
      <c r="P15" s="67">
        <v>9</v>
      </c>
      <c r="Q15" s="151">
        <v>10</v>
      </c>
      <c r="S15" s="69"/>
    </row>
    <row r="16" spans="1:19" x14ac:dyDescent="0.35">
      <c r="A16" s="150" t="s">
        <v>6</v>
      </c>
      <c r="B16" s="3" t="str">
        <f>'Planilha Orçamentária'!B16</f>
        <v>ETAPA 01</v>
      </c>
      <c r="C16" s="64" t="s">
        <v>8</v>
      </c>
      <c r="D16" s="122">
        <f>'Planilha Orçamentária'!D16</f>
        <v>0.2</v>
      </c>
      <c r="E16" s="26">
        <f>'Planilha Orçamentária'!E16</f>
        <v>181313</v>
      </c>
      <c r="F16" s="26">
        <f>D16*E16</f>
        <v>36262.6</v>
      </c>
      <c r="G16" s="19">
        <v>60</v>
      </c>
      <c r="H16" s="253">
        <f>$F16</f>
        <v>36262.6</v>
      </c>
      <c r="I16" s="253"/>
      <c r="J16" s="6"/>
      <c r="K16" s="6"/>
      <c r="L16" s="6"/>
      <c r="M16" s="6"/>
      <c r="N16" s="6"/>
      <c r="O16" s="6"/>
      <c r="P16" s="6"/>
      <c r="Q16" s="152"/>
    </row>
    <row r="17" spans="1:17" ht="31" x14ac:dyDescent="0.35">
      <c r="A17" s="150"/>
      <c r="B17" s="1" t="str">
        <f>'Planilha Orçamentária'!B17</f>
        <v>(Modelagem da Arquitetura e Relatório de Premissas das demais especialidades e Engenherias)</v>
      </c>
      <c r="C17" s="4"/>
      <c r="D17" s="123"/>
      <c r="E17" s="120"/>
      <c r="F17" s="120"/>
      <c r="G17" s="121"/>
      <c r="H17" s="120"/>
      <c r="I17" s="120"/>
      <c r="J17" s="120"/>
      <c r="K17" s="120"/>
      <c r="L17" s="120"/>
      <c r="M17" s="120"/>
      <c r="N17" s="120"/>
      <c r="O17" s="120"/>
      <c r="P17" s="120"/>
      <c r="Q17" s="153"/>
    </row>
    <row r="18" spans="1:17" x14ac:dyDescent="0.35">
      <c r="A18" s="150" t="s">
        <v>13</v>
      </c>
      <c r="B18" s="3" t="str">
        <f>'Planilha Orçamentária'!B18</f>
        <v>ETAPA 02</v>
      </c>
      <c r="C18" s="64" t="s">
        <v>8</v>
      </c>
      <c r="D18" s="122">
        <f>'Planilha Orçamentária'!D18</f>
        <v>0.3</v>
      </c>
      <c r="E18" s="26">
        <f>'Planilha Orçamentária'!E18</f>
        <v>181313</v>
      </c>
      <c r="F18" s="26">
        <f>D18*E18</f>
        <v>54393.9</v>
      </c>
      <c r="G18" s="19">
        <v>90</v>
      </c>
      <c r="H18" s="120"/>
      <c r="I18" s="120"/>
      <c r="J18" s="253">
        <f>$F18</f>
        <v>54393.9</v>
      </c>
      <c r="K18" s="253"/>
      <c r="L18" s="253"/>
      <c r="M18" s="6"/>
      <c r="N18" s="6"/>
      <c r="O18" s="6"/>
      <c r="P18" s="6"/>
      <c r="Q18" s="152"/>
    </row>
    <row r="19" spans="1:17" ht="30.5" customHeight="1" x14ac:dyDescent="0.35">
      <c r="A19" s="150"/>
      <c r="B19" s="1" t="str">
        <f>'Planilha Orçamentária'!B19</f>
        <v>(Finalização da Modelagem de Arquitetura​; Modelagem da Estrutura​; Modelagem do Projeto de Incêndios​; Modelagem das instalações com pontos e dimensionamentos​)</v>
      </c>
      <c r="C19" s="4"/>
      <c r="D19" s="123"/>
      <c r="E19" s="120"/>
      <c r="F19" s="120"/>
      <c r="G19" s="121"/>
      <c r="H19" s="120"/>
      <c r="I19" s="120"/>
      <c r="J19" s="120"/>
      <c r="K19" s="120"/>
      <c r="L19" s="120"/>
      <c r="M19" s="120"/>
      <c r="N19" s="120"/>
      <c r="O19" s="120"/>
      <c r="P19" s="120"/>
      <c r="Q19" s="153"/>
    </row>
    <row r="20" spans="1:17" x14ac:dyDescent="0.35">
      <c r="A20" s="150" t="s">
        <v>143</v>
      </c>
      <c r="B20" s="3" t="str">
        <f>'Planilha Orçamentária'!B20</f>
        <v>ETAPA 03</v>
      </c>
      <c r="C20" s="4" t="s">
        <v>8</v>
      </c>
      <c r="D20" s="122">
        <f>'Planilha Orçamentária'!D20</f>
        <v>0.3</v>
      </c>
      <c r="E20" s="26">
        <f>'Planilha Orçamentária'!E20</f>
        <v>181313</v>
      </c>
      <c r="F20" s="26">
        <f>D20*E20</f>
        <v>54393.9</v>
      </c>
      <c r="G20" s="19">
        <v>120</v>
      </c>
      <c r="H20" s="6"/>
      <c r="I20" s="120"/>
      <c r="J20" s="120"/>
      <c r="K20" s="120"/>
      <c r="L20" s="120"/>
      <c r="M20" s="253">
        <f>$F20</f>
        <v>54393.9</v>
      </c>
      <c r="N20" s="253"/>
      <c r="O20" s="253"/>
      <c r="P20" s="253"/>
      <c r="Q20" s="152"/>
    </row>
    <row r="21" spans="1:17" ht="30.5" customHeight="1" x14ac:dyDescent="0.35">
      <c r="A21" s="150"/>
      <c r="B21" s="1" t="str">
        <f>'Planilha Orçamentária'!B21</f>
        <v>(Modelagem Geral de todas as Especialidades, com sua finalização)</v>
      </c>
      <c r="C21" s="4" t="s">
        <v>8</v>
      </c>
      <c r="D21" s="123"/>
      <c r="E21" s="120"/>
      <c r="F21" s="120"/>
      <c r="G21" s="121"/>
      <c r="H21" s="120"/>
      <c r="I21" s="120"/>
      <c r="J21" s="120"/>
      <c r="K21" s="120"/>
      <c r="L21" s="120"/>
      <c r="M21" s="120"/>
      <c r="N21" s="120"/>
      <c r="O21" s="120"/>
      <c r="P21" s="120"/>
      <c r="Q21" s="153"/>
    </row>
    <row r="22" spans="1:17" x14ac:dyDescent="0.35">
      <c r="A22" s="150" t="s">
        <v>144</v>
      </c>
      <c r="B22" s="3" t="str">
        <f>'Planilha Orçamentária'!B22</f>
        <v>ETAPA 04</v>
      </c>
      <c r="C22" s="4" t="s">
        <v>8</v>
      </c>
      <c r="D22" s="122">
        <f>'Planilha Orçamentária'!D22</f>
        <v>0.2</v>
      </c>
      <c r="E22" s="26">
        <f>'Planilha Orçamentária'!E22</f>
        <v>181313</v>
      </c>
      <c r="F22" s="26">
        <f>D22*E22</f>
        <v>36262.6</v>
      </c>
      <c r="G22" s="19">
        <v>30</v>
      </c>
      <c r="H22" s="6"/>
      <c r="I22" s="120"/>
      <c r="J22" s="120"/>
      <c r="K22" s="120"/>
      <c r="L22" s="120"/>
      <c r="M22" s="120"/>
      <c r="N22" s="120"/>
      <c r="O22" s="120"/>
      <c r="P22" s="120"/>
      <c r="Q22" s="154">
        <f>$F22</f>
        <v>36262.6</v>
      </c>
    </row>
    <row r="23" spans="1:17" ht="31" customHeight="1" x14ac:dyDescent="0.35">
      <c r="A23" s="150"/>
      <c r="B23" s="1" t="str">
        <f>'Planilha Orçamentária'!B23</f>
        <v>(Maquete Eletrônica Virtual, Detalhamentos dos Projetos​; Compilação de arquivos em BIM contendo todas as famílias e modelos.​)</v>
      </c>
      <c r="C23" s="4"/>
      <c r="D23" s="123"/>
      <c r="E23" s="120"/>
      <c r="F23" s="120"/>
      <c r="G23" s="121"/>
      <c r="H23" s="120"/>
      <c r="I23" s="120"/>
      <c r="J23" s="120"/>
      <c r="K23" s="120"/>
      <c r="L23" s="120"/>
      <c r="M23" s="120"/>
      <c r="N23" s="120"/>
      <c r="O23" s="120"/>
      <c r="P23" s="120"/>
      <c r="Q23" s="153"/>
    </row>
    <row r="24" spans="1:17" x14ac:dyDescent="0.35">
      <c r="A24" s="155"/>
      <c r="B24" s="11"/>
      <c r="C24" s="4"/>
      <c r="D24" s="5"/>
      <c r="E24" s="6"/>
      <c r="F24" s="12"/>
      <c r="G24" s="20"/>
      <c r="H24" s="12"/>
      <c r="I24" s="12"/>
      <c r="J24" s="12"/>
      <c r="K24" s="12"/>
      <c r="L24" s="12"/>
      <c r="M24" s="12"/>
      <c r="N24" s="12"/>
      <c r="O24" s="12"/>
      <c r="P24" s="12"/>
      <c r="Q24" s="156"/>
    </row>
    <row r="25" spans="1:17" x14ac:dyDescent="0.35">
      <c r="A25" s="155"/>
      <c r="B25" s="11" t="s">
        <v>15</v>
      </c>
      <c r="C25" s="4"/>
      <c r="D25" s="13"/>
      <c r="E25" s="6"/>
      <c r="F25" s="12">
        <f>SUM(F16:F23)</f>
        <v>181313</v>
      </c>
      <c r="G25" s="20"/>
      <c r="H25" s="254">
        <f>SUM(H16:H23)</f>
        <v>36262.6</v>
      </c>
      <c r="I25" s="254"/>
      <c r="J25" s="254">
        <f>SUM(J16:J23)</f>
        <v>54393.9</v>
      </c>
      <c r="K25" s="254"/>
      <c r="L25" s="254"/>
      <c r="M25" s="254">
        <f>SUM(M16:M23)</f>
        <v>54393.9</v>
      </c>
      <c r="N25" s="254"/>
      <c r="O25" s="254"/>
      <c r="P25" s="254"/>
      <c r="Q25" s="156">
        <f>SUM(Q16:Q23)</f>
        <v>36262.6</v>
      </c>
    </row>
    <row r="26" spans="1:17" x14ac:dyDescent="0.35">
      <c r="A26" s="155"/>
      <c r="B26" s="11" t="s">
        <v>16</v>
      </c>
      <c r="C26" s="4" t="s">
        <v>14</v>
      </c>
      <c r="D26" s="13">
        <f>'Planilha Orçamentária'!D25</f>
        <v>0.22226164190779008</v>
      </c>
      <c r="E26" s="6"/>
      <c r="F26" s="12">
        <f>F25*D26</f>
        <v>40298.925079227141</v>
      </c>
      <c r="G26" s="20"/>
      <c r="H26" s="254">
        <f>H25*$D26</f>
        <v>8059.7850158454285</v>
      </c>
      <c r="I26" s="254"/>
      <c r="J26" s="254">
        <f t="shared" ref="J26:Q26" si="0">J25*$D26</f>
        <v>12089.677523768143</v>
      </c>
      <c r="K26" s="254"/>
      <c r="L26" s="254"/>
      <c r="M26" s="254">
        <f t="shared" si="0"/>
        <v>12089.677523768143</v>
      </c>
      <c r="N26" s="254"/>
      <c r="O26" s="254"/>
      <c r="P26" s="254"/>
      <c r="Q26" s="156">
        <f t="shared" si="0"/>
        <v>8059.7850158454285</v>
      </c>
    </row>
    <row r="27" spans="1:17" ht="16" thickBot="1" x14ac:dyDescent="0.4">
      <c r="A27" s="157"/>
      <c r="B27" s="22" t="s">
        <v>17</v>
      </c>
      <c r="C27" s="21"/>
      <c r="D27" s="23"/>
      <c r="E27" s="24"/>
      <c r="F27" s="25">
        <f>SUM(F25:F26)</f>
        <v>221611.92507922713</v>
      </c>
      <c r="G27" s="158"/>
      <c r="H27" s="255">
        <f>SUM(H25:H26)</f>
        <v>44322.38501584543</v>
      </c>
      <c r="I27" s="255"/>
      <c r="J27" s="255">
        <f t="shared" ref="J27:Q27" si="1">SUM(J25:J26)</f>
        <v>66483.577523768152</v>
      </c>
      <c r="K27" s="255"/>
      <c r="L27" s="255"/>
      <c r="M27" s="255">
        <f t="shared" si="1"/>
        <v>66483.577523768152</v>
      </c>
      <c r="N27" s="255"/>
      <c r="O27" s="255"/>
      <c r="P27" s="255"/>
      <c r="Q27" s="159">
        <f t="shared" si="1"/>
        <v>44322.38501584543</v>
      </c>
    </row>
  </sheetData>
  <mergeCells count="26">
    <mergeCell ref="M27:P27"/>
    <mergeCell ref="J25:L25"/>
    <mergeCell ref="J26:L26"/>
    <mergeCell ref="J27:L27"/>
    <mergeCell ref="H25:I25"/>
    <mergeCell ref="H26:I26"/>
    <mergeCell ref="H27:I27"/>
    <mergeCell ref="H16:I16"/>
    <mergeCell ref="J18:L18"/>
    <mergeCell ref="M20:P20"/>
    <mergeCell ref="M25:P25"/>
    <mergeCell ref="M26:P26"/>
    <mergeCell ref="A11:Q11"/>
    <mergeCell ref="A6:Q6"/>
    <mergeCell ref="A7:Q7"/>
    <mergeCell ref="A8:Q8"/>
    <mergeCell ref="A9:Q9"/>
    <mergeCell ref="A10:Q10"/>
    <mergeCell ref="H13:Q13"/>
    <mergeCell ref="H14:Q14"/>
    <mergeCell ref="G13:G15"/>
    <mergeCell ref="A12:F12"/>
    <mergeCell ref="A13:D13"/>
    <mergeCell ref="E13:F13"/>
    <mergeCell ref="A14:D14"/>
    <mergeCell ref="E14:F14"/>
  </mergeCells>
  <printOptions horizontalCentered="1"/>
  <pageMargins left="0.39370078740157483" right="0.39370078740157483" top="0.39370078740157483" bottom="0.39370078740157483" header="0.31496062992125984" footer="0.31496062992125984"/>
  <pageSetup paperSize="9" scale="5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33A6CB28C126348BD3C027E310D399F" ma:contentTypeVersion="15" ma:contentTypeDescription="Create a new document." ma:contentTypeScope="" ma:versionID="51514269da88bd81501393828ddcc3c7">
  <xsd:schema xmlns:xsd="http://www.w3.org/2001/XMLSchema" xmlns:xs="http://www.w3.org/2001/XMLSchema" xmlns:p="http://schemas.microsoft.com/office/2006/metadata/properties" xmlns:ns1="http://schemas.microsoft.com/sharepoint/v3" xmlns:ns3="e6640ab0-3b4d-4096-b3c0-aaf7bfe15515" xmlns:ns4="7ba6b4d0-b0ee-44e8-8aa8-996c4e2d003e" targetNamespace="http://schemas.microsoft.com/office/2006/metadata/properties" ma:root="true" ma:fieldsID="44e31d038f9818d77f6c2ab4efce5889" ns1:_="" ns3:_="" ns4:_="">
    <xsd:import namespace="http://schemas.microsoft.com/sharepoint/v3"/>
    <xsd:import namespace="e6640ab0-3b4d-4096-b3c0-aaf7bfe15515"/>
    <xsd:import namespace="7ba6b4d0-b0ee-44e8-8aa8-996c4e2d003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640ab0-3b4d-4096-b3c0-aaf7bfe155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a6b4d0-b0ee-44e8-8aa8-996c4e2d003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C8357618-AEF5-4773-9815-2E0C4C4781FC}">
  <ds:schemaRefs>
    <ds:schemaRef ds:uri="http://schemas.microsoft.com/sharepoint/v3/contenttype/forms"/>
  </ds:schemaRefs>
</ds:datastoreItem>
</file>

<file path=customXml/itemProps2.xml><?xml version="1.0" encoding="utf-8"?>
<ds:datastoreItem xmlns:ds="http://schemas.openxmlformats.org/officeDocument/2006/customXml" ds:itemID="{E0315104-CBBD-404C-9B59-4A33F13E57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6640ab0-3b4d-4096-b3c0-aaf7bfe15515"/>
    <ds:schemaRef ds:uri="7ba6b4d0-b0ee-44e8-8aa8-996c4e2d00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10A2BF-D772-4530-A008-37F2637ACA42}">
  <ds:schemaRefs>
    <ds:schemaRef ds:uri="http://schemas.openxmlformats.org/package/2006/metadata/core-properties"/>
    <ds:schemaRef ds:uri="7ba6b4d0-b0ee-44e8-8aa8-996c4e2d003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http://purl.org/dc/terms/"/>
    <ds:schemaRef ds:uri="e6640ab0-3b4d-4096-b3c0-aaf7bfe15515"/>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Quadro de Áreas</vt:lpstr>
      <vt:lpstr>Memorial de Cálculos</vt:lpstr>
      <vt:lpstr>Planilha Orçamentária</vt:lpstr>
      <vt:lpstr>BDI</vt:lpstr>
      <vt:lpstr>Cronograma físico-financ.</vt:lpstr>
      <vt:lpstr>'Cronograma físico-financ.'!Area_de_impressao</vt:lpstr>
      <vt:lpstr>'Memorial de Cálculos'!Area_de_impressao</vt:lpstr>
      <vt:lpstr>'Planilha Orçamentária'!Area_de_impressao</vt:lpstr>
      <vt:lpstr>'Cronograma físico-financ.'!Titulos_de_impressao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 Francisco Silva Medina</dc:creator>
  <cp:lastModifiedBy>Gabriel de Oliveira Rodrigues</cp:lastModifiedBy>
  <cp:lastPrinted>2020-11-17T20:29:17Z</cp:lastPrinted>
  <dcterms:created xsi:type="dcterms:W3CDTF">2020-07-09T10:43:31Z</dcterms:created>
  <dcterms:modified xsi:type="dcterms:W3CDTF">2023-09-26T13:00:47Z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0x010100933A6CB28C126348BD3C027E310D399F</vt:lpwstr>
  </property>
</Properties>
</file>